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605" windowWidth="19035" windowHeight="9750" tabRatio="921"/>
  </bookViews>
  <sheets>
    <sheet name="T.I" sheetId="26" r:id="rId1"/>
    <sheet name="T.II" sheetId="2" r:id="rId2"/>
    <sheet name="T.III" sheetId="6" r:id="rId3"/>
    <sheet name="T.IV" sheetId="28" r:id="rId4"/>
    <sheet name="T.V" sheetId="27" r:id="rId5"/>
    <sheet name="T.VI" sheetId="31" r:id="rId6"/>
    <sheet name="T.VII" sheetId="29" r:id="rId7"/>
    <sheet name="T.VIII" sheetId="32" r:id="rId8"/>
    <sheet name="T.IX T.X T.XI" sheetId="12" r:id="rId9"/>
    <sheet name="T.XII" sheetId="48" r:id="rId10"/>
    <sheet name="T.XIII" sheetId="47" r:id="rId11"/>
    <sheet name="T.XIV A" sheetId="50" r:id="rId12"/>
    <sheet name="T.XIV B" sheetId="53" r:id="rId13"/>
    <sheet name="T.XIV C" sheetId="52" r:id="rId14"/>
    <sheet name="T.XV" sheetId="3" r:id="rId15"/>
    <sheet name="T.XVI" sheetId="15" r:id="rId16"/>
    <sheet name="T.XVII" sheetId="49" r:id="rId17"/>
    <sheet name="T.XVIII A" sheetId="55" r:id="rId18"/>
    <sheet name="T.XVIII B" sheetId="56" r:id="rId19"/>
    <sheet name="T.XVIII C" sheetId="54" r:id="rId20"/>
    <sheet name="T.XIX" sheetId="37" r:id="rId21"/>
    <sheet name="T.XX" sheetId="40" r:id="rId22"/>
    <sheet name="T.XXI" sheetId="39" r:id="rId23"/>
    <sheet name="T.XXII" sheetId="34" r:id="rId24"/>
    <sheet name="T.XXIII" sheetId="41" r:id="rId25"/>
    <sheet name="T.XXIV" sheetId="42" r:id="rId26"/>
    <sheet name="T.XXV" sheetId="17" r:id="rId27"/>
    <sheet name="T.XXVI" sheetId="43" r:id="rId28"/>
    <sheet name="T.XXVII" sheetId="44" r:id="rId29"/>
    <sheet name="T.XXVIII" sheetId="45" r:id="rId30"/>
    <sheet name="T.XXIX" sheetId="18" r:id="rId31"/>
    <sheet name="T.XXX" sheetId="46" r:id="rId32"/>
    <sheet name="T.XXXI" sheetId="21" r:id="rId33"/>
  </sheets>
  <calcPr calcId="145621"/>
</workbook>
</file>

<file path=xl/calcChain.xml><?xml version="1.0" encoding="utf-8"?>
<calcChain xmlns="http://schemas.openxmlformats.org/spreadsheetml/2006/main">
  <c r="O9" i="21" l="1"/>
  <c r="O7" i="21"/>
  <c r="O6" i="21"/>
  <c r="M15" i="47" l="1"/>
  <c r="L15" i="47"/>
  <c r="K25" i="15"/>
  <c r="K24" i="15"/>
  <c r="K19" i="15"/>
  <c r="K18" i="15"/>
  <c r="K17" i="15"/>
  <c r="K10" i="15"/>
  <c r="K9" i="15"/>
  <c r="I27" i="12"/>
  <c r="H27" i="12"/>
  <c r="I9" i="12"/>
  <c r="H9" i="12"/>
  <c r="I39" i="12"/>
  <c r="H39" i="12"/>
  <c r="F9" i="27"/>
  <c r="K8" i="32"/>
  <c r="K9" i="32"/>
  <c r="F8" i="17"/>
  <c r="G11" i="45" l="1"/>
  <c r="G8" i="17"/>
  <c r="H12" i="27"/>
  <c r="F12" i="27"/>
  <c r="F11" i="27"/>
  <c r="G18" i="41" l="1"/>
  <c r="G17" i="41"/>
  <c r="O7" i="54" l="1"/>
  <c r="M7" i="54"/>
  <c r="H7" i="54"/>
  <c r="G7" i="54"/>
  <c r="K7" i="3"/>
  <c r="F6" i="55"/>
  <c r="G7" i="55"/>
  <c r="F8" i="55"/>
  <c r="K9" i="55"/>
  <c r="F10" i="55"/>
  <c r="H11" i="55"/>
  <c r="F12" i="55"/>
  <c r="H13" i="55"/>
  <c r="F14" i="55"/>
  <c r="G15" i="55"/>
  <c r="F16" i="55"/>
  <c r="L17" i="55"/>
  <c r="F18" i="55"/>
  <c r="F20" i="55"/>
  <c r="F22" i="55"/>
  <c r="G23" i="55"/>
  <c r="F24" i="55"/>
  <c r="F26" i="55"/>
  <c r="G27" i="55"/>
  <c r="F28" i="55"/>
  <c r="L29" i="55"/>
  <c r="F30" i="55"/>
  <c r="K31" i="55"/>
  <c r="F32" i="55"/>
  <c r="K33" i="55" s="1"/>
  <c r="L33" i="54"/>
  <c r="J33" i="54"/>
  <c r="H33" i="54"/>
  <c r="F32" i="54"/>
  <c r="M33" i="54" s="1"/>
  <c r="F30" i="54"/>
  <c r="J31" i="54" s="1"/>
  <c r="F28" i="54"/>
  <c r="M29" i="54" s="1"/>
  <c r="F26" i="54"/>
  <c r="L27" i="54" s="1"/>
  <c r="F24" i="54"/>
  <c r="M25" i="54" s="1"/>
  <c r="F22" i="54"/>
  <c r="J23" i="54" s="1"/>
  <c r="H21" i="54"/>
  <c r="F20" i="54"/>
  <c r="M21" i="54" s="1"/>
  <c r="F18" i="54"/>
  <c r="L19" i="54" s="1"/>
  <c r="J17" i="54"/>
  <c r="H17" i="54"/>
  <c r="F16" i="54"/>
  <c r="M17" i="54" s="1"/>
  <c r="F14" i="54"/>
  <c r="J15" i="54" s="1"/>
  <c r="F12" i="54"/>
  <c r="K13" i="54" s="1"/>
  <c r="F10" i="54"/>
  <c r="L11" i="54" s="1"/>
  <c r="F8" i="54"/>
  <c r="M9" i="54" s="1"/>
  <c r="F6" i="54"/>
  <c r="J7" i="54" s="1"/>
  <c r="J33" i="56"/>
  <c r="G33" i="56"/>
  <c r="F32" i="56"/>
  <c r="I33" i="56" s="1"/>
  <c r="F30" i="56"/>
  <c r="J31" i="56" s="1"/>
  <c r="F28" i="56"/>
  <c r="I29" i="56" s="1"/>
  <c r="F26" i="56"/>
  <c r="J27" i="56" s="1"/>
  <c r="F24" i="56"/>
  <c r="I25" i="56" s="1"/>
  <c r="F22" i="56"/>
  <c r="J23" i="56" s="1"/>
  <c r="F20" i="56"/>
  <c r="I21" i="56" s="1"/>
  <c r="F18" i="56"/>
  <c r="J19" i="56" s="1"/>
  <c r="J17" i="56"/>
  <c r="G17" i="56"/>
  <c r="F16" i="56"/>
  <c r="I17" i="56" s="1"/>
  <c r="F14" i="56"/>
  <c r="J15" i="56" s="1"/>
  <c r="F12" i="56"/>
  <c r="I13" i="56" s="1"/>
  <c r="F10" i="56"/>
  <c r="J11" i="56" s="1"/>
  <c r="F8" i="56"/>
  <c r="I9" i="56" s="1"/>
  <c r="F6" i="56"/>
  <c r="J7" i="56" s="1"/>
  <c r="L33" i="55"/>
  <c r="G33" i="55"/>
  <c r="J33" i="55"/>
  <c r="L31" i="55"/>
  <c r="G31" i="55"/>
  <c r="J31" i="55"/>
  <c r="K29" i="55"/>
  <c r="H29" i="55"/>
  <c r="G29" i="55"/>
  <c r="L27" i="55"/>
  <c r="K27" i="55"/>
  <c r="H27" i="55"/>
  <c r="J27" i="55"/>
  <c r="L25" i="55"/>
  <c r="K25" i="55"/>
  <c r="H25" i="55"/>
  <c r="G25" i="55"/>
  <c r="J25" i="55"/>
  <c r="L23" i="55"/>
  <c r="K23" i="55"/>
  <c r="H23" i="55"/>
  <c r="J23" i="55"/>
  <c r="L21" i="55"/>
  <c r="K21" i="55"/>
  <c r="I21" i="55"/>
  <c r="H21" i="55"/>
  <c r="G21" i="55"/>
  <c r="J21" i="55"/>
  <c r="L19" i="55"/>
  <c r="K19" i="55"/>
  <c r="H19" i="55"/>
  <c r="G19" i="55"/>
  <c r="J19" i="55"/>
  <c r="K17" i="55"/>
  <c r="H17" i="55"/>
  <c r="G17" i="55"/>
  <c r="K15" i="55"/>
  <c r="H15" i="55"/>
  <c r="K13" i="55"/>
  <c r="I13" i="55"/>
  <c r="J13" i="55"/>
  <c r="L11" i="55"/>
  <c r="K11" i="55"/>
  <c r="J11" i="55"/>
  <c r="L9" i="55"/>
  <c r="H9" i="55"/>
  <c r="G9" i="55"/>
  <c r="J9" i="55"/>
  <c r="L7" i="55"/>
  <c r="K7" i="55"/>
  <c r="H7" i="55"/>
  <c r="J7" i="55"/>
  <c r="F32" i="52"/>
  <c r="M33" i="52" s="1"/>
  <c r="F30" i="52"/>
  <c r="J31" i="52" s="1"/>
  <c r="F28" i="52"/>
  <c r="K29" i="52" s="1"/>
  <c r="F26" i="52"/>
  <c r="L27" i="52" s="1"/>
  <c r="F24" i="52"/>
  <c r="M25" i="52" s="1"/>
  <c r="F22" i="52"/>
  <c r="J23" i="52" s="1"/>
  <c r="F20" i="52"/>
  <c r="K21" i="52" s="1"/>
  <c r="F18" i="52"/>
  <c r="L19" i="52" s="1"/>
  <c r="F16" i="52"/>
  <c r="M17" i="52" s="1"/>
  <c r="F14" i="52"/>
  <c r="J15" i="52" s="1"/>
  <c r="F12" i="52"/>
  <c r="K13" i="52" s="1"/>
  <c r="F10" i="52"/>
  <c r="L11" i="52" s="1"/>
  <c r="F8" i="52"/>
  <c r="M9" i="52" s="1"/>
  <c r="F6" i="52"/>
  <c r="J7" i="52" s="1"/>
  <c r="G19" i="54" l="1"/>
  <c r="K19" i="54"/>
  <c r="G11" i="54"/>
  <c r="K11" i="54"/>
  <c r="L9" i="54"/>
  <c r="H33" i="56"/>
  <c r="H25" i="56"/>
  <c r="J25" i="56"/>
  <c r="G25" i="56"/>
  <c r="F25" i="56" s="1"/>
  <c r="H17" i="56"/>
  <c r="H13" i="56"/>
  <c r="G9" i="56"/>
  <c r="F9" i="56" s="1"/>
  <c r="H9" i="56"/>
  <c r="J9" i="56"/>
  <c r="K29" i="54"/>
  <c r="G29" i="54"/>
  <c r="L29" i="54"/>
  <c r="H29" i="54"/>
  <c r="J29" i="54"/>
  <c r="G27" i="54"/>
  <c r="K27" i="54"/>
  <c r="L25" i="54"/>
  <c r="H25" i="54"/>
  <c r="J25" i="54"/>
  <c r="K21" i="54"/>
  <c r="G21" i="54"/>
  <c r="L21" i="54"/>
  <c r="J21" i="54"/>
  <c r="L17" i="54"/>
  <c r="G17" i="54"/>
  <c r="I15" i="54"/>
  <c r="J13" i="54"/>
  <c r="L13" i="54"/>
  <c r="H13" i="54"/>
  <c r="H9" i="54"/>
  <c r="J9" i="54"/>
  <c r="F33" i="56"/>
  <c r="K33" i="56"/>
  <c r="H29" i="56"/>
  <c r="G27" i="56"/>
  <c r="H27" i="56"/>
  <c r="K27" i="56"/>
  <c r="K25" i="56"/>
  <c r="H21" i="56"/>
  <c r="G19" i="56"/>
  <c r="H19" i="56"/>
  <c r="K19" i="56"/>
  <c r="F17" i="56"/>
  <c r="K17" i="56"/>
  <c r="H11" i="56"/>
  <c r="K11" i="56"/>
  <c r="G11" i="56"/>
  <c r="K9" i="56"/>
  <c r="G11" i="55"/>
  <c r="G13" i="55"/>
  <c r="L13" i="55"/>
  <c r="F13" i="55" s="1"/>
  <c r="J15" i="55"/>
  <c r="L15" i="55"/>
  <c r="J17" i="55"/>
  <c r="J29" i="55"/>
  <c r="H31" i="55"/>
  <c r="H33" i="55"/>
  <c r="I7" i="54"/>
  <c r="K7" i="54"/>
  <c r="I11" i="54"/>
  <c r="M11" i="54"/>
  <c r="G15" i="54"/>
  <c r="F15" i="54" s="1"/>
  <c r="K15" i="54"/>
  <c r="I19" i="54"/>
  <c r="M19" i="54"/>
  <c r="G23" i="54"/>
  <c r="F23" i="54" s="1"/>
  <c r="K23" i="54"/>
  <c r="I27" i="54"/>
  <c r="M27" i="54"/>
  <c r="G31" i="54"/>
  <c r="K31" i="54"/>
  <c r="L7" i="54"/>
  <c r="G9" i="54"/>
  <c r="K9" i="54"/>
  <c r="J11" i="54"/>
  <c r="I13" i="54"/>
  <c r="M13" i="54"/>
  <c r="H15" i="54"/>
  <c r="L15" i="54"/>
  <c r="K17" i="54"/>
  <c r="J19" i="54"/>
  <c r="I21" i="54"/>
  <c r="H23" i="54"/>
  <c r="L23" i="54"/>
  <c r="G25" i="54"/>
  <c r="K25" i="54"/>
  <c r="J27" i="54"/>
  <c r="I29" i="54"/>
  <c r="H31" i="54"/>
  <c r="L31" i="54"/>
  <c r="G33" i="54"/>
  <c r="K33" i="54"/>
  <c r="M15" i="54"/>
  <c r="I23" i="54"/>
  <c r="M23" i="54"/>
  <c r="I31" i="54"/>
  <c r="M31" i="54"/>
  <c r="I9" i="54"/>
  <c r="H11" i="54"/>
  <c r="G13" i="54"/>
  <c r="F13" i="54" s="1"/>
  <c r="I17" i="54"/>
  <c r="F17" i="54" s="1"/>
  <c r="H19" i="54"/>
  <c r="F19" i="54" s="1"/>
  <c r="I25" i="54"/>
  <c r="H27" i="54"/>
  <c r="F27" i="54" s="1"/>
  <c r="I33" i="54"/>
  <c r="I7" i="56"/>
  <c r="I15" i="56"/>
  <c r="I31" i="56"/>
  <c r="G7" i="56"/>
  <c r="K7" i="56"/>
  <c r="I11" i="56"/>
  <c r="F11" i="56" s="1"/>
  <c r="J13" i="56"/>
  <c r="G15" i="56"/>
  <c r="K15" i="56"/>
  <c r="I19" i="56"/>
  <c r="J21" i="56"/>
  <c r="G23" i="56"/>
  <c r="K23" i="56"/>
  <c r="I27" i="56"/>
  <c r="F27" i="56" s="1"/>
  <c r="J29" i="56"/>
  <c r="G31" i="56"/>
  <c r="K31" i="56"/>
  <c r="H7" i="56"/>
  <c r="G13" i="56"/>
  <c r="K13" i="56"/>
  <c r="H15" i="56"/>
  <c r="G21" i="56"/>
  <c r="F21" i="56" s="1"/>
  <c r="K21" i="56"/>
  <c r="H23" i="56"/>
  <c r="G29" i="56"/>
  <c r="K29" i="56"/>
  <c r="H31" i="56"/>
  <c r="I23" i="56"/>
  <c r="F23" i="55"/>
  <c r="F31" i="55"/>
  <c r="F21" i="55"/>
  <c r="I7" i="55"/>
  <c r="F7" i="55" s="1"/>
  <c r="I9" i="55"/>
  <c r="F9" i="55" s="1"/>
  <c r="I33" i="55"/>
  <c r="F33" i="55" s="1"/>
  <c r="I11" i="55"/>
  <c r="F11" i="55" s="1"/>
  <c r="I15" i="55"/>
  <c r="I17" i="55"/>
  <c r="F17" i="55" s="1"/>
  <c r="I19" i="55"/>
  <c r="F19" i="55" s="1"/>
  <c r="I23" i="55"/>
  <c r="I25" i="55"/>
  <c r="F25" i="55" s="1"/>
  <c r="I27" i="55"/>
  <c r="F27" i="55" s="1"/>
  <c r="I29" i="55"/>
  <c r="I31" i="55"/>
  <c r="K15" i="52"/>
  <c r="J33" i="52"/>
  <c r="J17" i="52"/>
  <c r="H31" i="52"/>
  <c r="H15" i="52"/>
  <c r="K31" i="52"/>
  <c r="H17" i="52"/>
  <c r="H33" i="52"/>
  <c r="J11" i="52"/>
  <c r="J27" i="52"/>
  <c r="G7" i="52"/>
  <c r="L17" i="52"/>
  <c r="G23" i="52"/>
  <c r="L33" i="52"/>
  <c r="G17" i="52"/>
  <c r="G33" i="52"/>
  <c r="K25" i="52"/>
  <c r="H7" i="52"/>
  <c r="G9" i="52"/>
  <c r="L9" i="52"/>
  <c r="L15" i="52"/>
  <c r="J19" i="52"/>
  <c r="H23" i="52"/>
  <c r="G25" i="52"/>
  <c r="L25" i="52"/>
  <c r="L31" i="52"/>
  <c r="K7" i="52"/>
  <c r="H9" i="52"/>
  <c r="G15" i="52"/>
  <c r="K17" i="52"/>
  <c r="K23" i="52"/>
  <c r="H25" i="52"/>
  <c r="G31" i="52"/>
  <c r="K33" i="52"/>
  <c r="K9" i="52"/>
  <c r="L7" i="52"/>
  <c r="J9" i="52"/>
  <c r="L23" i="52"/>
  <c r="J25" i="52"/>
  <c r="I13" i="52"/>
  <c r="I11" i="52"/>
  <c r="M11" i="52"/>
  <c r="H13" i="52"/>
  <c r="L13" i="52"/>
  <c r="I19" i="52"/>
  <c r="M19" i="52"/>
  <c r="H21" i="52"/>
  <c r="L21" i="52"/>
  <c r="I27" i="52"/>
  <c r="M27" i="52"/>
  <c r="H29" i="52"/>
  <c r="L29" i="52"/>
  <c r="M13" i="52"/>
  <c r="I21" i="52"/>
  <c r="M21" i="52"/>
  <c r="I29" i="52"/>
  <c r="M29" i="52"/>
  <c r="I7" i="52"/>
  <c r="M7" i="52"/>
  <c r="G11" i="52"/>
  <c r="K11" i="52"/>
  <c r="J13" i="52"/>
  <c r="I15" i="52"/>
  <c r="M15" i="52"/>
  <c r="G19" i="52"/>
  <c r="K19" i="52"/>
  <c r="J21" i="52"/>
  <c r="I23" i="52"/>
  <c r="M23" i="52"/>
  <c r="G27" i="52"/>
  <c r="K27" i="52"/>
  <c r="J29" i="52"/>
  <c r="I31" i="52"/>
  <c r="M31" i="52"/>
  <c r="I9" i="52"/>
  <c r="H11" i="52"/>
  <c r="G13" i="52"/>
  <c r="I17" i="52"/>
  <c r="H19" i="52"/>
  <c r="G21" i="52"/>
  <c r="I25" i="52"/>
  <c r="H27" i="52"/>
  <c r="G29" i="52"/>
  <c r="I33" i="52"/>
  <c r="F32" i="53"/>
  <c r="K33" i="53" s="1"/>
  <c r="F30" i="53"/>
  <c r="J31" i="53" s="1"/>
  <c r="F28" i="53"/>
  <c r="I29" i="53" s="1"/>
  <c r="F26" i="53"/>
  <c r="H27" i="53" s="1"/>
  <c r="F24" i="53"/>
  <c r="K25" i="53" s="1"/>
  <c r="F22" i="53"/>
  <c r="J23" i="53" s="1"/>
  <c r="F20" i="53"/>
  <c r="I21" i="53" s="1"/>
  <c r="F18" i="53"/>
  <c r="H19" i="53" s="1"/>
  <c r="F16" i="53"/>
  <c r="K17" i="53" s="1"/>
  <c r="F14" i="53"/>
  <c r="J15" i="53" s="1"/>
  <c r="F12" i="53"/>
  <c r="I13" i="53" s="1"/>
  <c r="F10" i="53"/>
  <c r="H11" i="53" s="1"/>
  <c r="F8" i="53"/>
  <c r="K9" i="53" s="1"/>
  <c r="F6" i="53"/>
  <c r="J7" i="53" s="1"/>
  <c r="K33" i="50"/>
  <c r="H33" i="50"/>
  <c r="F32" i="50"/>
  <c r="J33" i="50" s="1"/>
  <c r="K31" i="50"/>
  <c r="F30" i="50"/>
  <c r="J31" i="50" s="1"/>
  <c r="F28" i="50"/>
  <c r="J29" i="50" s="1"/>
  <c r="K27" i="50"/>
  <c r="H27" i="50"/>
  <c r="G27" i="50"/>
  <c r="F26" i="50"/>
  <c r="J27" i="50" s="1"/>
  <c r="K25" i="50"/>
  <c r="H25" i="50"/>
  <c r="F24" i="50"/>
  <c r="J25" i="50" s="1"/>
  <c r="K23" i="50"/>
  <c r="F22" i="50"/>
  <c r="J23" i="50" s="1"/>
  <c r="F20" i="50"/>
  <c r="J21" i="50" s="1"/>
  <c r="K19" i="50"/>
  <c r="H19" i="50"/>
  <c r="G19" i="50"/>
  <c r="F18" i="50"/>
  <c r="J19" i="50" s="1"/>
  <c r="K17" i="50"/>
  <c r="H17" i="50"/>
  <c r="F16" i="50"/>
  <c r="J17" i="50" s="1"/>
  <c r="K15" i="50"/>
  <c r="F14" i="50"/>
  <c r="J15" i="50" s="1"/>
  <c r="F12" i="50"/>
  <c r="J13" i="50" s="1"/>
  <c r="K11" i="50"/>
  <c r="H11" i="50"/>
  <c r="G11" i="50"/>
  <c r="F10" i="50"/>
  <c r="J11" i="50" s="1"/>
  <c r="K9" i="50"/>
  <c r="H9" i="50"/>
  <c r="F8" i="50"/>
  <c r="J9" i="50" s="1"/>
  <c r="F6" i="50"/>
  <c r="J7" i="50" s="1"/>
  <c r="F29" i="54" l="1"/>
  <c r="F25" i="54"/>
  <c r="F21" i="54"/>
  <c r="F11" i="54"/>
  <c r="F9" i="54"/>
  <c r="F19" i="56"/>
  <c r="F15" i="55"/>
  <c r="F29" i="55"/>
  <c r="F31" i="54"/>
  <c r="F7" i="54"/>
  <c r="F33" i="54"/>
  <c r="F29" i="56"/>
  <c r="F31" i="56"/>
  <c r="F23" i="56"/>
  <c r="F15" i="56"/>
  <c r="F7" i="56"/>
  <c r="F13" i="56"/>
  <c r="F9" i="52"/>
  <c r="F17" i="52"/>
  <c r="F7" i="52"/>
  <c r="F33" i="52"/>
  <c r="F31" i="52"/>
  <c r="F25" i="52"/>
  <c r="F21" i="52"/>
  <c r="F23" i="52"/>
  <c r="F15" i="52"/>
  <c r="F11" i="52"/>
  <c r="F29" i="52"/>
  <c r="F27" i="52"/>
  <c r="F13" i="52"/>
  <c r="F19" i="52"/>
  <c r="K11" i="53"/>
  <c r="K19" i="53"/>
  <c r="K27" i="53"/>
  <c r="H13" i="53"/>
  <c r="H21" i="53"/>
  <c r="H25" i="53"/>
  <c r="G11" i="53"/>
  <c r="J13" i="53"/>
  <c r="G19" i="53"/>
  <c r="J21" i="53"/>
  <c r="J25" i="53"/>
  <c r="H17" i="53"/>
  <c r="H9" i="53"/>
  <c r="J9" i="53"/>
  <c r="K13" i="53"/>
  <c r="J17" i="53"/>
  <c r="H29" i="53"/>
  <c r="H33" i="53"/>
  <c r="G13" i="53"/>
  <c r="G21" i="53"/>
  <c r="G27" i="53"/>
  <c r="J29" i="53"/>
  <c r="J33" i="53"/>
  <c r="I7" i="53"/>
  <c r="G7" i="53"/>
  <c r="K7" i="53"/>
  <c r="I11" i="53"/>
  <c r="G15" i="53"/>
  <c r="K15" i="53"/>
  <c r="I19" i="53"/>
  <c r="G23" i="53"/>
  <c r="K23" i="53"/>
  <c r="I27" i="53"/>
  <c r="G31" i="53"/>
  <c r="K31" i="53"/>
  <c r="H7" i="53"/>
  <c r="I9" i="53"/>
  <c r="J11" i="53"/>
  <c r="H15" i="53"/>
  <c r="I17" i="53"/>
  <c r="J19" i="53"/>
  <c r="K21" i="53"/>
  <c r="H23" i="53"/>
  <c r="I25" i="53"/>
  <c r="J27" i="53"/>
  <c r="G29" i="53"/>
  <c r="K29" i="53"/>
  <c r="H31" i="53"/>
  <c r="I33" i="53"/>
  <c r="I15" i="53"/>
  <c r="I23" i="53"/>
  <c r="I31" i="53"/>
  <c r="G9" i="53"/>
  <c r="G17" i="53"/>
  <c r="G25" i="53"/>
  <c r="G33" i="53"/>
  <c r="K7" i="50"/>
  <c r="L13" i="50"/>
  <c r="L21" i="50"/>
  <c r="L29" i="50"/>
  <c r="G7" i="50"/>
  <c r="L7" i="50"/>
  <c r="G13" i="50"/>
  <c r="L15" i="50"/>
  <c r="G21" i="50"/>
  <c r="L23" i="50"/>
  <c r="G29" i="50"/>
  <c r="L31" i="50"/>
  <c r="H7" i="50"/>
  <c r="L9" i="50"/>
  <c r="H13" i="50"/>
  <c r="G15" i="50"/>
  <c r="L17" i="50"/>
  <c r="H21" i="50"/>
  <c r="G23" i="50"/>
  <c r="L25" i="50"/>
  <c r="H29" i="50"/>
  <c r="G31" i="50"/>
  <c r="L33" i="50"/>
  <c r="I7" i="50"/>
  <c r="G9" i="50"/>
  <c r="L11" i="50"/>
  <c r="K13" i="50"/>
  <c r="H15" i="50"/>
  <c r="G17" i="50"/>
  <c r="L19" i="50"/>
  <c r="K21" i="50"/>
  <c r="H23" i="50"/>
  <c r="G25" i="50"/>
  <c r="L27" i="50"/>
  <c r="K29" i="50"/>
  <c r="H31" i="50"/>
  <c r="G33" i="50"/>
  <c r="F27" i="50"/>
  <c r="I9" i="50"/>
  <c r="F9" i="50" s="1"/>
  <c r="I17" i="50"/>
  <c r="F17" i="50" s="1"/>
  <c r="I19" i="50"/>
  <c r="I21" i="50"/>
  <c r="F21" i="50" s="1"/>
  <c r="I23" i="50"/>
  <c r="I25" i="50"/>
  <c r="F25" i="50" s="1"/>
  <c r="I27" i="50"/>
  <c r="I29" i="50"/>
  <c r="I31" i="50"/>
  <c r="I33" i="50"/>
  <c r="F33" i="50" s="1"/>
  <c r="I11" i="50"/>
  <c r="I13" i="50"/>
  <c r="I15" i="50"/>
  <c r="F15" i="50" s="1"/>
  <c r="H33" i="32"/>
  <c r="E36" i="27"/>
  <c r="C36" i="27"/>
  <c r="F11" i="53" l="1"/>
  <c r="F21" i="53"/>
  <c r="F19" i="53"/>
  <c r="F27" i="53"/>
  <c r="F13" i="53"/>
  <c r="F9" i="53"/>
  <c r="F33" i="53"/>
  <c r="F15" i="53"/>
  <c r="F25" i="53"/>
  <c r="F23" i="53"/>
  <c r="F17" i="53"/>
  <c r="F29" i="53"/>
  <c r="F31" i="53"/>
  <c r="F7" i="53"/>
  <c r="F31" i="50"/>
  <c r="F23" i="50"/>
  <c r="F13" i="50"/>
  <c r="F29" i="50"/>
  <c r="F11" i="50"/>
  <c r="F19" i="50"/>
  <c r="F7" i="50"/>
  <c r="H10" i="6" l="1"/>
  <c r="H9" i="6"/>
  <c r="F9" i="6"/>
  <c r="H18" i="45" l="1"/>
  <c r="H17" i="45"/>
  <c r="H16" i="45"/>
  <c r="H15" i="45"/>
  <c r="H14" i="45"/>
  <c r="H13" i="45"/>
  <c r="H12" i="45"/>
  <c r="H11" i="45"/>
  <c r="G19" i="45"/>
  <c r="G18" i="45"/>
  <c r="G17" i="45"/>
  <c r="G16" i="45"/>
  <c r="G15" i="45"/>
  <c r="G14" i="45"/>
  <c r="G13" i="45"/>
  <c r="G12" i="45"/>
  <c r="G9" i="45"/>
  <c r="G8" i="45"/>
  <c r="E18" i="45"/>
  <c r="E17" i="45"/>
  <c r="E16" i="45"/>
  <c r="E15" i="45"/>
  <c r="E14" i="45"/>
  <c r="E13" i="45"/>
  <c r="E12" i="45"/>
  <c r="E11" i="45"/>
  <c r="D19" i="45"/>
  <c r="D18" i="45"/>
  <c r="D17" i="45"/>
  <c r="D16" i="45"/>
  <c r="D15" i="45"/>
  <c r="D14" i="45"/>
  <c r="D13" i="45"/>
  <c r="D12" i="45"/>
  <c r="D11" i="45"/>
  <c r="D9" i="45"/>
  <c r="D8" i="45"/>
  <c r="C32" i="46" l="1"/>
  <c r="C31" i="46"/>
  <c r="C30" i="46"/>
  <c r="C29" i="46"/>
  <c r="C28" i="46"/>
  <c r="C27" i="46"/>
  <c r="C26" i="46"/>
  <c r="C25" i="46"/>
  <c r="C24" i="46"/>
  <c r="C23" i="46"/>
  <c r="C22" i="46"/>
  <c r="C21" i="46"/>
  <c r="C20" i="46"/>
  <c r="C19" i="46"/>
  <c r="C18" i="46"/>
  <c r="C17" i="46"/>
  <c r="C16" i="46"/>
  <c r="C15" i="46"/>
  <c r="C14" i="46"/>
  <c r="C13" i="46"/>
  <c r="C12" i="46"/>
  <c r="C11" i="46"/>
  <c r="C10" i="46"/>
  <c r="C9" i="46"/>
  <c r="C8" i="46"/>
  <c r="AG16" i="43" l="1"/>
  <c r="T16" i="43"/>
  <c r="D60" i="44"/>
  <c r="E19" i="41"/>
  <c r="D19" i="41"/>
  <c r="D18" i="41"/>
  <c r="E18" i="41"/>
  <c r="D23" i="34"/>
  <c r="D24" i="34"/>
  <c r="D22" i="34"/>
  <c r="D21" i="34"/>
  <c r="H11" i="37" l="1"/>
  <c r="H12" i="37"/>
  <c r="H13" i="37"/>
  <c r="H14" i="37"/>
  <c r="H15" i="37"/>
  <c r="H16" i="37"/>
  <c r="H17" i="37"/>
  <c r="K29" i="47" l="1"/>
  <c r="K21" i="47"/>
  <c r="K15" i="47"/>
  <c r="K29" i="48"/>
  <c r="K21" i="48"/>
  <c r="K15" i="48"/>
  <c r="D7" i="32"/>
  <c r="C7" i="32"/>
  <c r="O19" i="21" l="1"/>
  <c r="O18" i="21"/>
  <c r="O17" i="21"/>
  <c r="O16" i="21"/>
  <c r="O15" i="21"/>
  <c r="O13" i="21"/>
  <c r="O12" i="21"/>
  <c r="O11" i="21"/>
  <c r="O10" i="21"/>
  <c r="T9" i="43"/>
  <c r="D7" i="12"/>
  <c r="C7" i="12"/>
  <c r="D13" i="12" s="1"/>
  <c r="D14" i="12"/>
  <c r="D11" i="12"/>
  <c r="D10" i="12"/>
  <c r="E9" i="29"/>
  <c r="D9" i="29"/>
  <c r="C9" i="29"/>
  <c r="C26" i="27"/>
  <c r="E9" i="27"/>
  <c r="C9" i="27"/>
  <c r="D12" i="12" l="1"/>
  <c r="D9" i="12"/>
  <c r="E26" i="28" l="1"/>
  <c r="L10" i="40"/>
  <c r="F10" i="40"/>
  <c r="F9" i="39"/>
  <c r="C9" i="39"/>
  <c r="K33" i="43"/>
  <c r="K32" i="43"/>
  <c r="K31" i="43"/>
  <c r="K30" i="43"/>
  <c r="K29" i="43"/>
  <c r="K28" i="43"/>
  <c r="K27" i="43"/>
  <c r="K26" i="43"/>
  <c r="K25" i="43"/>
  <c r="K24" i="43"/>
  <c r="K23" i="43"/>
  <c r="K22" i="43"/>
  <c r="K21" i="43"/>
  <c r="K20" i="43"/>
  <c r="K19" i="43"/>
  <c r="K18" i="43"/>
  <c r="K17" i="43"/>
  <c r="K16" i="43"/>
  <c r="K15" i="43"/>
  <c r="K14" i="43"/>
  <c r="K13" i="43"/>
  <c r="K12" i="43"/>
  <c r="K11" i="43"/>
  <c r="K10" i="43"/>
  <c r="K9" i="43"/>
  <c r="K8" i="43" l="1"/>
  <c r="C29" i="49"/>
  <c r="C28" i="49"/>
  <c r="C27" i="49"/>
  <c r="C26" i="49"/>
  <c r="C25" i="49"/>
  <c r="C24" i="49"/>
  <c r="C23" i="49"/>
  <c r="C21" i="49"/>
  <c r="C20" i="49"/>
  <c r="C19" i="49"/>
  <c r="C18" i="49"/>
  <c r="C17" i="49"/>
  <c r="C15" i="49"/>
  <c r="C14" i="49"/>
  <c r="C13" i="49"/>
  <c r="C12" i="49"/>
  <c r="C11" i="49"/>
  <c r="C10" i="49"/>
  <c r="I8" i="49"/>
  <c r="H8" i="49"/>
  <c r="G8" i="49"/>
  <c r="F8" i="49"/>
  <c r="E8" i="49"/>
  <c r="D8" i="49"/>
  <c r="C8" i="49" l="1"/>
  <c r="C29" i="48"/>
  <c r="C28" i="48"/>
  <c r="C27" i="48"/>
  <c r="C26" i="48"/>
  <c r="C25" i="48"/>
  <c r="C24" i="48"/>
  <c r="C23" i="48"/>
  <c r="C21" i="48"/>
  <c r="C20" i="48"/>
  <c r="C19" i="48"/>
  <c r="C18" i="48"/>
  <c r="C17" i="48"/>
  <c r="C15" i="48"/>
  <c r="C14" i="48"/>
  <c r="C13" i="48"/>
  <c r="C12" i="48"/>
  <c r="C11" i="48"/>
  <c r="C10" i="48"/>
  <c r="I8" i="48"/>
  <c r="H8" i="48"/>
  <c r="G8" i="48"/>
  <c r="F8" i="48"/>
  <c r="E8" i="48"/>
  <c r="D8" i="48"/>
  <c r="C29" i="47"/>
  <c r="C28" i="47"/>
  <c r="C27" i="47"/>
  <c r="C26" i="47"/>
  <c r="C25" i="47"/>
  <c r="C24" i="47"/>
  <c r="C23" i="47"/>
  <c r="C21" i="47"/>
  <c r="C20" i="47"/>
  <c r="C19" i="47"/>
  <c r="C18" i="47"/>
  <c r="C17" i="47"/>
  <c r="C15" i="47"/>
  <c r="C14" i="47"/>
  <c r="C13" i="47"/>
  <c r="C12" i="47"/>
  <c r="C11" i="47"/>
  <c r="C10" i="47"/>
  <c r="I8" i="47"/>
  <c r="H8" i="47"/>
  <c r="G8" i="47"/>
  <c r="F8" i="47"/>
  <c r="E8" i="47"/>
  <c r="D8" i="47"/>
  <c r="C8" i="47" l="1"/>
  <c r="C8" i="48"/>
  <c r="D8" i="15"/>
  <c r="E8" i="15"/>
  <c r="F8" i="15"/>
  <c r="G8" i="15"/>
  <c r="H8" i="15"/>
  <c r="I8" i="15"/>
  <c r="C10" i="15"/>
  <c r="C11" i="15"/>
  <c r="C12" i="15"/>
  <c r="C13" i="15"/>
  <c r="C14" i="15"/>
  <c r="C15" i="15"/>
  <c r="C17" i="15"/>
  <c r="C18" i="15"/>
  <c r="C19" i="15"/>
  <c r="C20" i="15"/>
  <c r="C21" i="15"/>
  <c r="C23" i="15"/>
  <c r="C24" i="15"/>
  <c r="C25" i="15"/>
  <c r="C26" i="15"/>
  <c r="C27" i="15"/>
  <c r="C28" i="15"/>
  <c r="C29" i="15"/>
  <c r="C8" i="15" l="1"/>
  <c r="D29" i="27"/>
  <c r="F29" i="27"/>
  <c r="O26" i="43" l="1"/>
  <c r="O9" i="43"/>
  <c r="K13" i="37" l="1"/>
  <c r="K11" i="37"/>
  <c r="L11" i="37" s="1"/>
  <c r="K10" i="37"/>
  <c r="L10" i="37" s="1"/>
  <c r="K12" i="37"/>
  <c r="G16" i="3"/>
  <c r="H16" i="3" s="1"/>
  <c r="F11" i="31" l="1"/>
  <c r="F13" i="31"/>
  <c r="F12" i="31"/>
  <c r="H8" i="26"/>
  <c r="G9" i="6"/>
  <c r="D10" i="37" l="1"/>
  <c r="H9" i="18" l="1"/>
  <c r="G9" i="18"/>
  <c r="F9" i="18"/>
  <c r="E9" i="18"/>
  <c r="D9" i="18"/>
  <c r="C9" i="18"/>
  <c r="O11" i="43"/>
  <c r="M9" i="43"/>
  <c r="L9" i="43"/>
  <c r="E8" i="17"/>
  <c r="D8" i="17"/>
  <c r="C8" i="17"/>
  <c r="F9" i="41"/>
  <c r="F8" i="41"/>
  <c r="F7" i="41"/>
  <c r="F10" i="41"/>
  <c r="I34" i="39"/>
  <c r="J34" i="39" s="1"/>
  <c r="I33" i="39"/>
  <c r="J33" i="39" s="1"/>
  <c r="I32" i="39"/>
  <c r="J32" i="39" s="1"/>
  <c r="I31" i="39"/>
  <c r="J31" i="39" s="1"/>
  <c r="I30" i="39"/>
  <c r="J30" i="39" s="1"/>
  <c r="I29" i="39"/>
  <c r="J29" i="39" s="1"/>
  <c r="I28" i="39"/>
  <c r="J28" i="39" s="1"/>
  <c r="I27" i="39"/>
  <c r="J27" i="39" s="1"/>
  <c r="I26" i="39"/>
  <c r="J26" i="39" s="1"/>
  <c r="I25" i="39"/>
  <c r="J25" i="39" s="1"/>
  <c r="I24" i="39"/>
  <c r="J24" i="39" s="1"/>
  <c r="I23" i="39"/>
  <c r="J23" i="39" s="1"/>
  <c r="I22" i="39"/>
  <c r="J22" i="39" s="1"/>
  <c r="I21" i="39"/>
  <c r="J21" i="39" s="1"/>
  <c r="I20" i="39"/>
  <c r="J20" i="39" s="1"/>
  <c r="I19" i="39"/>
  <c r="J19" i="39" s="1"/>
  <c r="I18" i="39"/>
  <c r="J18" i="39" s="1"/>
  <c r="I17" i="39"/>
  <c r="J17" i="39" s="1"/>
  <c r="I16" i="39"/>
  <c r="J16" i="39" s="1"/>
  <c r="I15" i="39"/>
  <c r="J15" i="39" s="1"/>
  <c r="I14" i="39"/>
  <c r="J14" i="39" s="1"/>
  <c r="I13" i="39"/>
  <c r="J13" i="39" s="1"/>
  <c r="I12" i="39"/>
  <c r="J12" i="39" s="1"/>
  <c r="I11" i="39"/>
  <c r="J11" i="39" s="1"/>
  <c r="I10" i="39"/>
  <c r="J10" i="39" s="1"/>
  <c r="I9" i="39"/>
  <c r="J9" i="39" s="1"/>
  <c r="D11" i="37"/>
  <c r="H13" i="40"/>
  <c r="H12" i="40"/>
  <c r="H11" i="40"/>
  <c r="H10" i="40"/>
  <c r="G10" i="40"/>
  <c r="E11" i="40"/>
  <c r="D10" i="40"/>
  <c r="C10" i="40"/>
  <c r="L13" i="37"/>
  <c r="M17" i="37"/>
  <c r="M16" i="37"/>
  <c r="M15" i="37"/>
  <c r="M14" i="37"/>
  <c r="M13" i="37"/>
  <c r="M12" i="37"/>
  <c r="M11" i="37"/>
  <c r="M10" i="37"/>
  <c r="M8" i="37"/>
  <c r="N8" i="37" s="1"/>
  <c r="M7" i="37"/>
  <c r="N7" i="37" s="1"/>
  <c r="K17" i="37"/>
  <c r="K16" i="37"/>
  <c r="L16" i="37" s="1"/>
  <c r="K15" i="37"/>
  <c r="K14" i="37"/>
  <c r="K8" i="37"/>
  <c r="L8" i="37" s="1"/>
  <c r="K7" i="37"/>
  <c r="L7" i="37" s="1"/>
  <c r="F10" i="37"/>
  <c r="D17" i="37"/>
  <c r="D16" i="37"/>
  <c r="D15" i="37"/>
  <c r="D14" i="37"/>
  <c r="D13" i="37"/>
  <c r="D12" i="37"/>
  <c r="F7" i="3"/>
  <c r="D7" i="3"/>
  <c r="C7" i="3"/>
  <c r="G30" i="3"/>
  <c r="H30" i="3" s="1"/>
  <c r="G10" i="3"/>
  <c r="G8" i="3"/>
  <c r="H14" i="32"/>
  <c r="G14" i="32"/>
  <c r="G35" i="32"/>
  <c r="G34" i="32"/>
  <c r="G33" i="32"/>
  <c r="G32" i="32"/>
  <c r="G31" i="32"/>
  <c r="G30" i="32"/>
  <c r="G29" i="32"/>
  <c r="G28" i="32"/>
  <c r="G27" i="32"/>
  <c r="G26" i="32"/>
  <c r="G25" i="32"/>
  <c r="G24" i="32"/>
  <c r="G23" i="32"/>
  <c r="G22" i="32"/>
  <c r="G21" i="32"/>
  <c r="G20" i="32"/>
  <c r="G19" i="32"/>
  <c r="G18" i="32"/>
  <c r="G17" i="32"/>
  <c r="G16" i="32"/>
  <c r="G15" i="32"/>
  <c r="G13" i="32"/>
  <c r="G12" i="32"/>
  <c r="G11" i="32"/>
  <c r="G9" i="32"/>
  <c r="G8" i="32"/>
  <c r="I34" i="29"/>
  <c r="J34" i="29" s="1"/>
  <c r="I33" i="29"/>
  <c r="J33" i="29" s="1"/>
  <c r="I32" i="29"/>
  <c r="J32" i="29" s="1"/>
  <c r="I31" i="29"/>
  <c r="J31" i="29" s="1"/>
  <c r="I30" i="29"/>
  <c r="J30" i="29" s="1"/>
  <c r="I29" i="29"/>
  <c r="J29" i="29" s="1"/>
  <c r="I28" i="29"/>
  <c r="J28" i="29" s="1"/>
  <c r="I27" i="29"/>
  <c r="J27" i="29" s="1"/>
  <c r="I26" i="29"/>
  <c r="J26" i="29" s="1"/>
  <c r="I25" i="29"/>
  <c r="I24" i="29"/>
  <c r="J24" i="29" s="1"/>
  <c r="I23" i="29"/>
  <c r="J23" i="29" s="1"/>
  <c r="I22" i="29"/>
  <c r="J22" i="29" s="1"/>
  <c r="I21" i="29"/>
  <c r="J21" i="29" s="1"/>
  <c r="I20" i="29"/>
  <c r="J20" i="29" s="1"/>
  <c r="I19" i="29"/>
  <c r="J19" i="29" s="1"/>
  <c r="I18" i="29"/>
  <c r="J18" i="29" s="1"/>
  <c r="I17" i="29"/>
  <c r="J17" i="29" s="1"/>
  <c r="I16" i="29"/>
  <c r="J16" i="29" s="1"/>
  <c r="I15" i="29"/>
  <c r="J15" i="29" s="1"/>
  <c r="I14" i="29"/>
  <c r="J14" i="29" s="1"/>
  <c r="I13" i="29"/>
  <c r="J13" i="29" s="1"/>
  <c r="I12" i="29"/>
  <c r="J12" i="29" s="1"/>
  <c r="I11" i="29"/>
  <c r="J11" i="29" s="1"/>
  <c r="I10" i="29"/>
  <c r="J10" i="29" s="1"/>
  <c r="L33" i="29"/>
  <c r="L17" i="29"/>
  <c r="J25" i="29"/>
  <c r="K11" i="29"/>
  <c r="L11" i="29" s="1"/>
  <c r="K10" i="29"/>
  <c r="L10" i="29" s="1"/>
  <c r="K34" i="29"/>
  <c r="L34" i="29" s="1"/>
  <c r="K33" i="29"/>
  <c r="K32" i="29"/>
  <c r="L32" i="29" s="1"/>
  <c r="K31" i="29"/>
  <c r="L31" i="29" s="1"/>
  <c r="K30" i="29"/>
  <c r="L30" i="29" s="1"/>
  <c r="K29" i="29"/>
  <c r="L29" i="29" s="1"/>
  <c r="K28" i="29"/>
  <c r="L28" i="29" s="1"/>
  <c r="K27" i="29"/>
  <c r="L27" i="29" s="1"/>
  <c r="K26" i="29"/>
  <c r="L26" i="29" s="1"/>
  <c r="K25" i="29"/>
  <c r="L25" i="29" s="1"/>
  <c r="K24" i="29"/>
  <c r="L24" i="29" s="1"/>
  <c r="K23" i="29"/>
  <c r="L23" i="29" s="1"/>
  <c r="K22" i="29"/>
  <c r="L22" i="29" s="1"/>
  <c r="K21" i="29"/>
  <c r="L21" i="29" s="1"/>
  <c r="K20" i="29"/>
  <c r="L20" i="29" s="1"/>
  <c r="K19" i="29"/>
  <c r="L19" i="29" s="1"/>
  <c r="K18" i="29"/>
  <c r="L18" i="29" s="1"/>
  <c r="K17" i="29"/>
  <c r="K16" i="29"/>
  <c r="L16" i="29" s="1"/>
  <c r="K15" i="29"/>
  <c r="L15" i="29" s="1"/>
  <c r="K14" i="29"/>
  <c r="L14" i="29" s="1"/>
  <c r="K13" i="29"/>
  <c r="L13" i="29" s="1"/>
  <c r="K12" i="29"/>
  <c r="L12" i="29" s="1"/>
  <c r="F8" i="31"/>
  <c r="G11" i="31"/>
  <c r="G8" i="31"/>
  <c r="G7" i="31"/>
  <c r="H7" i="31" s="1"/>
  <c r="H8" i="31"/>
  <c r="D17" i="27"/>
  <c r="D16" i="27"/>
  <c r="D15" i="27"/>
  <c r="D14" i="27"/>
  <c r="D12" i="27"/>
  <c r="D11" i="27"/>
  <c r="F44" i="27"/>
  <c r="G7" i="27"/>
  <c r="F26" i="28"/>
  <c r="E34" i="28"/>
  <c r="F34" i="28" s="1"/>
  <c r="E33" i="28"/>
  <c r="F33" i="28" s="1"/>
  <c r="E32" i="28"/>
  <c r="F32" i="28" s="1"/>
  <c r="E31" i="28"/>
  <c r="F31" i="28" s="1"/>
  <c r="E30" i="28"/>
  <c r="F30" i="28" s="1"/>
  <c r="E29" i="28"/>
  <c r="F29" i="28" s="1"/>
  <c r="E28" i="28"/>
  <c r="F28" i="28" s="1"/>
  <c r="E27" i="28"/>
  <c r="F27" i="28" s="1"/>
  <c r="E25" i="28"/>
  <c r="F25" i="28" s="1"/>
  <c r="E24" i="28"/>
  <c r="F24" i="28" s="1"/>
  <c r="E23" i="28"/>
  <c r="F23" i="28" s="1"/>
  <c r="E22" i="28"/>
  <c r="F22" i="28" s="1"/>
  <c r="E21" i="28"/>
  <c r="F21" i="28" s="1"/>
  <c r="E20" i="28"/>
  <c r="F20" i="28" s="1"/>
  <c r="E19" i="28"/>
  <c r="F19" i="28" s="1"/>
  <c r="E18" i="28"/>
  <c r="F18" i="28" s="1"/>
  <c r="E17" i="28"/>
  <c r="F17" i="28" s="1"/>
  <c r="E16" i="28"/>
  <c r="F16" i="28" s="1"/>
  <c r="E15" i="28"/>
  <c r="F15" i="28" s="1"/>
  <c r="E14" i="28"/>
  <c r="F14" i="28" s="1"/>
  <c r="E13" i="28"/>
  <c r="F13" i="28" s="1"/>
  <c r="E12" i="28"/>
  <c r="F12" i="28" s="1"/>
  <c r="E11" i="28"/>
  <c r="F11" i="28" s="1"/>
  <c r="E10" i="28"/>
  <c r="F10" i="28" s="1"/>
  <c r="G17" i="6"/>
  <c r="G16" i="6"/>
  <c r="G15" i="6"/>
  <c r="G14" i="6"/>
  <c r="G13" i="6"/>
  <c r="G12" i="6"/>
  <c r="G10" i="6"/>
  <c r="G7" i="6"/>
  <c r="D17" i="6"/>
  <c r="D16" i="6"/>
  <c r="D15" i="6"/>
  <c r="D14" i="6"/>
  <c r="D13" i="6"/>
  <c r="D12" i="6"/>
  <c r="D10" i="6"/>
  <c r="D9" i="6"/>
  <c r="F17" i="6"/>
  <c r="F16" i="6"/>
  <c r="F15" i="6"/>
  <c r="F14" i="6"/>
  <c r="F13" i="6"/>
  <c r="F12" i="6"/>
  <c r="F10" i="6"/>
  <c r="H8" i="2"/>
  <c r="H7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I11" i="26"/>
  <c r="J11" i="26" s="1"/>
  <c r="I10" i="26"/>
  <c r="J10" i="26" s="1"/>
  <c r="I9" i="26"/>
  <c r="J9" i="26" s="1"/>
  <c r="I8" i="26"/>
  <c r="J8" i="26" s="1"/>
  <c r="E11" i="26"/>
  <c r="H11" i="26"/>
  <c r="E10" i="26"/>
  <c r="H10" i="26"/>
  <c r="E9" i="26"/>
  <c r="H9" i="26"/>
  <c r="E8" i="26"/>
  <c r="E10" i="40" l="1"/>
  <c r="C7" i="46"/>
  <c r="D20" i="34" l="1"/>
  <c r="D19" i="34"/>
  <c r="D18" i="34"/>
  <c r="D17" i="34"/>
  <c r="D15" i="34"/>
  <c r="D13" i="34"/>
  <c r="D12" i="34"/>
  <c r="G9" i="39" l="1"/>
  <c r="H9" i="39" s="1"/>
  <c r="N20" i="40"/>
  <c r="N19" i="40"/>
  <c r="N18" i="40"/>
  <c r="N17" i="40"/>
  <c r="N15" i="40"/>
  <c r="H35" i="40"/>
  <c r="H34" i="40"/>
  <c r="H32" i="40"/>
  <c r="H28" i="40"/>
  <c r="H25" i="40"/>
  <c r="H21" i="40"/>
  <c r="H18" i="40"/>
  <c r="E17" i="40"/>
  <c r="H14" i="40"/>
  <c r="E12" i="40"/>
  <c r="M10" i="40"/>
  <c r="N17" i="37" l="1"/>
  <c r="N16" i="37"/>
  <c r="N15" i="37"/>
  <c r="N14" i="37"/>
  <c r="N13" i="37"/>
  <c r="N12" i="37"/>
  <c r="N11" i="37"/>
  <c r="N10" i="37"/>
  <c r="L17" i="37"/>
  <c r="L15" i="37"/>
  <c r="L14" i="37"/>
  <c r="L12" i="37"/>
  <c r="F17" i="37"/>
  <c r="F16" i="37"/>
  <c r="F15" i="37"/>
  <c r="F14" i="37"/>
  <c r="F13" i="37"/>
  <c r="F12" i="37"/>
  <c r="F11" i="37"/>
  <c r="J17" i="37"/>
  <c r="J16" i="37"/>
  <c r="J15" i="37"/>
  <c r="J14" i="37"/>
  <c r="J13" i="37"/>
  <c r="J12" i="37"/>
  <c r="J11" i="37"/>
  <c r="J10" i="37"/>
  <c r="H10" i="37"/>
  <c r="M33" i="43" l="1"/>
  <c r="Q33" i="43" s="1"/>
  <c r="M32" i="43"/>
  <c r="Q32" i="43" s="1"/>
  <c r="M31" i="43"/>
  <c r="Q31" i="43" s="1"/>
  <c r="M30" i="43"/>
  <c r="Q30" i="43" s="1"/>
  <c r="M29" i="43"/>
  <c r="Q29" i="43" s="1"/>
  <c r="M28" i="43"/>
  <c r="Q28" i="43" s="1"/>
  <c r="M27" i="43"/>
  <c r="Q27" i="43" s="1"/>
  <c r="M26" i="43"/>
  <c r="Q26" i="43" s="1"/>
  <c r="M25" i="43"/>
  <c r="Q25" i="43" s="1"/>
  <c r="M24" i="43"/>
  <c r="Q24" i="43" s="1"/>
  <c r="M23" i="43"/>
  <c r="Q23" i="43" s="1"/>
  <c r="M22" i="43"/>
  <c r="Q22" i="43" s="1"/>
  <c r="M21" i="43"/>
  <c r="Q21" i="43" s="1"/>
  <c r="M20" i="43"/>
  <c r="Q20" i="43" s="1"/>
  <c r="M19" i="43"/>
  <c r="Q19" i="43" s="1"/>
  <c r="M18" i="43"/>
  <c r="Q18" i="43" s="1"/>
  <c r="M17" i="43"/>
  <c r="Q17" i="43" s="1"/>
  <c r="M16" i="43"/>
  <c r="Q16" i="43" s="1"/>
  <c r="M15" i="43"/>
  <c r="Q15" i="43" s="1"/>
  <c r="M14" i="43"/>
  <c r="Q14" i="43" s="1"/>
  <c r="M13" i="43"/>
  <c r="Q13" i="43" s="1"/>
  <c r="M12" i="43"/>
  <c r="Q12" i="43" s="1"/>
  <c r="M11" i="43"/>
  <c r="Q11" i="43" s="1"/>
  <c r="M10" i="43"/>
  <c r="Q9" i="43"/>
  <c r="L24" i="43"/>
  <c r="P24" i="43" s="1"/>
  <c r="L20" i="43"/>
  <c r="P20" i="43" s="1"/>
  <c r="L19" i="43"/>
  <c r="P19" i="43" s="1"/>
  <c r="L18" i="43"/>
  <c r="P18" i="43" s="1"/>
  <c r="L33" i="43"/>
  <c r="P33" i="43" s="1"/>
  <c r="L32" i="43"/>
  <c r="P32" i="43" s="1"/>
  <c r="L31" i="43"/>
  <c r="P31" i="43" s="1"/>
  <c r="L30" i="43"/>
  <c r="P30" i="43" s="1"/>
  <c r="L29" i="43"/>
  <c r="P29" i="43" s="1"/>
  <c r="L28" i="43"/>
  <c r="P28" i="43" s="1"/>
  <c r="L27" i="43"/>
  <c r="P27" i="43" s="1"/>
  <c r="L26" i="43"/>
  <c r="P26" i="43" s="1"/>
  <c r="L25" i="43"/>
  <c r="P25" i="43" s="1"/>
  <c r="L23" i="43"/>
  <c r="P23" i="43" s="1"/>
  <c r="L22" i="43"/>
  <c r="P22" i="43" s="1"/>
  <c r="L21" i="43"/>
  <c r="P21" i="43" s="1"/>
  <c r="L17" i="43"/>
  <c r="P17" i="43" s="1"/>
  <c r="L16" i="43"/>
  <c r="P16" i="43" s="1"/>
  <c r="L15" i="43"/>
  <c r="P15" i="43" s="1"/>
  <c r="L14" i="43"/>
  <c r="P14" i="43" s="1"/>
  <c r="L13" i="43"/>
  <c r="P13" i="43" s="1"/>
  <c r="L12" i="43"/>
  <c r="P12" i="43" s="1"/>
  <c r="L11" i="43"/>
  <c r="L10" i="43"/>
  <c r="P9" i="43"/>
  <c r="O33" i="43"/>
  <c r="O32" i="43"/>
  <c r="O31" i="43"/>
  <c r="O30" i="43"/>
  <c r="O29" i="43"/>
  <c r="O28" i="43"/>
  <c r="O27" i="43"/>
  <c r="O25" i="43"/>
  <c r="O24" i="43"/>
  <c r="O23" i="43"/>
  <c r="O22" i="43"/>
  <c r="O21" i="43"/>
  <c r="O20" i="43"/>
  <c r="O19" i="43"/>
  <c r="O18" i="43"/>
  <c r="O17" i="43"/>
  <c r="O16" i="43"/>
  <c r="O15" i="43"/>
  <c r="O14" i="43"/>
  <c r="O13" i="43"/>
  <c r="O12" i="43"/>
  <c r="O10" i="43"/>
  <c r="F28" i="43"/>
  <c r="F26" i="43"/>
  <c r="F20" i="43"/>
  <c r="F18" i="43"/>
  <c r="F12" i="43"/>
  <c r="F10" i="43"/>
  <c r="J9" i="43"/>
  <c r="T17" i="43"/>
  <c r="J17" i="43" s="1"/>
  <c r="T13" i="43"/>
  <c r="J13" i="43" s="1"/>
  <c r="AG33" i="43"/>
  <c r="F33" i="43" s="1"/>
  <c r="AG32" i="43"/>
  <c r="F32" i="43" s="1"/>
  <c r="AG31" i="43"/>
  <c r="F31" i="43" s="1"/>
  <c r="AG30" i="43"/>
  <c r="F30" i="43" s="1"/>
  <c r="AG29" i="43"/>
  <c r="F29" i="43" s="1"/>
  <c r="AG28" i="43"/>
  <c r="AG27" i="43"/>
  <c r="F27" i="43" s="1"/>
  <c r="AG26" i="43"/>
  <c r="AG25" i="43"/>
  <c r="F25" i="43" s="1"/>
  <c r="AG24" i="43"/>
  <c r="F24" i="43" s="1"/>
  <c r="AG23" i="43"/>
  <c r="F23" i="43" s="1"/>
  <c r="AG22" i="43"/>
  <c r="F22" i="43" s="1"/>
  <c r="AG21" i="43"/>
  <c r="F21" i="43" s="1"/>
  <c r="AG20" i="43"/>
  <c r="AG19" i="43"/>
  <c r="F19" i="43" s="1"/>
  <c r="AG18" i="43"/>
  <c r="AG17" i="43"/>
  <c r="F17" i="43" s="1"/>
  <c r="F16" i="43"/>
  <c r="AG15" i="43"/>
  <c r="F15" i="43" s="1"/>
  <c r="AG14" i="43"/>
  <c r="F14" i="43" s="1"/>
  <c r="AG13" i="43"/>
  <c r="F13" i="43" s="1"/>
  <c r="AG12" i="43"/>
  <c r="AG11" i="43"/>
  <c r="F11" i="43" s="1"/>
  <c r="AG10" i="43"/>
  <c r="T11" i="43"/>
  <c r="J11" i="43" s="1"/>
  <c r="T10" i="43"/>
  <c r="J10" i="43" s="1"/>
  <c r="AF8" i="43"/>
  <c r="AE8" i="43"/>
  <c r="AD8" i="43"/>
  <c r="AC8" i="43"/>
  <c r="AB8" i="43"/>
  <c r="AA8" i="43"/>
  <c r="Z8" i="43"/>
  <c r="Y8" i="43"/>
  <c r="X8" i="43"/>
  <c r="W8" i="43"/>
  <c r="V8" i="43"/>
  <c r="U8" i="43"/>
  <c r="AR8" i="43"/>
  <c r="AQ8" i="43"/>
  <c r="AP8" i="43"/>
  <c r="AO8" i="43"/>
  <c r="AN8" i="43"/>
  <c r="AM8" i="43"/>
  <c r="AL8" i="43"/>
  <c r="AK8" i="43"/>
  <c r="AJ8" i="43"/>
  <c r="AI8" i="43"/>
  <c r="AH8" i="43"/>
  <c r="AG9" i="43"/>
  <c r="F9" i="43" s="1"/>
  <c r="T33" i="43"/>
  <c r="J33" i="43" s="1"/>
  <c r="T32" i="43"/>
  <c r="J32" i="43" s="1"/>
  <c r="T31" i="43"/>
  <c r="J31" i="43" s="1"/>
  <c r="T30" i="43"/>
  <c r="J30" i="43" s="1"/>
  <c r="T29" i="43"/>
  <c r="J29" i="43" s="1"/>
  <c r="T28" i="43"/>
  <c r="J28" i="43" s="1"/>
  <c r="T27" i="43"/>
  <c r="J27" i="43" s="1"/>
  <c r="T26" i="43"/>
  <c r="J26" i="43" s="1"/>
  <c r="T25" i="43"/>
  <c r="J25" i="43" s="1"/>
  <c r="T24" i="43"/>
  <c r="J24" i="43" s="1"/>
  <c r="T23" i="43"/>
  <c r="J23" i="43" s="1"/>
  <c r="T22" i="43"/>
  <c r="J22" i="43" s="1"/>
  <c r="T21" i="43"/>
  <c r="J21" i="43" s="1"/>
  <c r="T20" i="43"/>
  <c r="J20" i="43" s="1"/>
  <c r="T19" i="43"/>
  <c r="J19" i="43" s="1"/>
  <c r="T18" i="43"/>
  <c r="J18" i="43" s="1"/>
  <c r="J16" i="43"/>
  <c r="T15" i="43"/>
  <c r="J15" i="43" s="1"/>
  <c r="T14" i="43"/>
  <c r="J14" i="43" s="1"/>
  <c r="T12" i="43"/>
  <c r="J12" i="43" s="1"/>
  <c r="AS8" i="43"/>
  <c r="D55" i="44"/>
  <c r="D48" i="44"/>
  <c r="E51" i="44" s="1"/>
  <c r="D44" i="44"/>
  <c r="E47" i="44" s="1"/>
  <c r="D38" i="44"/>
  <c r="E41" i="44" s="1"/>
  <c r="D34" i="44"/>
  <c r="E37" i="44" s="1"/>
  <c r="D29" i="44"/>
  <c r="E31" i="44" s="1"/>
  <c r="D24" i="44"/>
  <c r="E27" i="44" s="1"/>
  <c r="D18" i="44"/>
  <c r="E21" i="44" s="1"/>
  <c r="D11" i="44"/>
  <c r="E14" i="44" s="1"/>
  <c r="D6" i="44"/>
  <c r="E7" i="44" s="1"/>
  <c r="E25" i="42"/>
  <c r="D55" i="42"/>
  <c r="E58" i="42" s="1"/>
  <c r="D48" i="42"/>
  <c r="E53" i="42" s="1"/>
  <c r="D44" i="42"/>
  <c r="E47" i="42" s="1"/>
  <c r="D38" i="42"/>
  <c r="E43" i="42" s="1"/>
  <c r="D34" i="42"/>
  <c r="E37" i="42" s="1"/>
  <c r="D29" i="42"/>
  <c r="E32" i="42" s="1"/>
  <c r="D24" i="42"/>
  <c r="E28" i="42" s="1"/>
  <c r="D59" i="42"/>
  <c r="D18" i="42"/>
  <c r="E21" i="42" s="1"/>
  <c r="D11" i="42"/>
  <c r="E17" i="42" s="1"/>
  <c r="D6" i="42"/>
  <c r="E7" i="42" s="1"/>
  <c r="F17" i="41"/>
  <c r="F16" i="41"/>
  <c r="F15" i="41"/>
  <c r="F14" i="41"/>
  <c r="F13" i="41"/>
  <c r="F12" i="41"/>
  <c r="F11" i="41"/>
  <c r="F18" i="41"/>
  <c r="E7" i="46"/>
  <c r="D7" i="46"/>
  <c r="E8" i="43"/>
  <c r="D8" i="43"/>
  <c r="C8" i="43"/>
  <c r="I8" i="43"/>
  <c r="H8" i="43"/>
  <c r="G8" i="43"/>
  <c r="N35" i="40"/>
  <c r="J35" i="40"/>
  <c r="I35" i="40"/>
  <c r="E35" i="40"/>
  <c r="N34" i="40"/>
  <c r="J34" i="40"/>
  <c r="I34" i="40"/>
  <c r="E34" i="40"/>
  <c r="N33" i="40"/>
  <c r="J33" i="40"/>
  <c r="I33" i="40"/>
  <c r="H33" i="40"/>
  <c r="E33" i="40"/>
  <c r="N32" i="40"/>
  <c r="J32" i="40"/>
  <c r="I32" i="40"/>
  <c r="E32" i="40"/>
  <c r="N31" i="40"/>
  <c r="J31" i="40"/>
  <c r="I31" i="40"/>
  <c r="H31" i="40"/>
  <c r="E31" i="40"/>
  <c r="N30" i="40"/>
  <c r="J30" i="40"/>
  <c r="I30" i="40"/>
  <c r="H30" i="40"/>
  <c r="E30" i="40"/>
  <c r="N29" i="40"/>
  <c r="J29" i="40"/>
  <c r="I29" i="40"/>
  <c r="H29" i="40"/>
  <c r="E29" i="40"/>
  <c r="N28" i="40"/>
  <c r="J28" i="40"/>
  <c r="I28" i="40"/>
  <c r="E28" i="40"/>
  <c r="N27" i="40"/>
  <c r="J27" i="40"/>
  <c r="I27" i="40"/>
  <c r="H27" i="40"/>
  <c r="E27" i="40"/>
  <c r="N26" i="40"/>
  <c r="J26" i="40"/>
  <c r="I26" i="40"/>
  <c r="H26" i="40"/>
  <c r="E26" i="40"/>
  <c r="N25" i="40"/>
  <c r="J25" i="40"/>
  <c r="I25" i="40"/>
  <c r="E25" i="40"/>
  <c r="N24" i="40"/>
  <c r="J24" i="40"/>
  <c r="I24" i="40"/>
  <c r="H24" i="40"/>
  <c r="E24" i="40"/>
  <c r="N23" i="40"/>
  <c r="J23" i="40"/>
  <c r="I23" i="40"/>
  <c r="H23" i="40"/>
  <c r="E23" i="40"/>
  <c r="N22" i="40"/>
  <c r="J22" i="40"/>
  <c r="I22" i="40"/>
  <c r="H22" i="40"/>
  <c r="E22" i="40"/>
  <c r="N21" i="40"/>
  <c r="J21" i="40"/>
  <c r="I21" i="40"/>
  <c r="E21" i="40"/>
  <c r="J20" i="40"/>
  <c r="I20" i="40"/>
  <c r="H20" i="40"/>
  <c r="E20" i="40"/>
  <c r="J19" i="40"/>
  <c r="I19" i="40"/>
  <c r="H19" i="40"/>
  <c r="E19" i="40"/>
  <c r="J18" i="40"/>
  <c r="I18" i="40"/>
  <c r="E18" i="40"/>
  <c r="J17" i="40"/>
  <c r="I17" i="40"/>
  <c r="H17" i="40"/>
  <c r="N16" i="40"/>
  <c r="J16" i="40"/>
  <c r="I16" i="40"/>
  <c r="H16" i="40"/>
  <c r="E16" i="40"/>
  <c r="J15" i="40"/>
  <c r="I15" i="40"/>
  <c r="H15" i="40"/>
  <c r="E15" i="40"/>
  <c r="N14" i="40"/>
  <c r="J14" i="40"/>
  <c r="I14" i="40"/>
  <c r="E14" i="40"/>
  <c r="N13" i="40"/>
  <c r="J13" i="40"/>
  <c r="I13" i="40"/>
  <c r="E13" i="40"/>
  <c r="N12" i="40"/>
  <c r="J12" i="40"/>
  <c r="I12" i="40"/>
  <c r="N11" i="40"/>
  <c r="J11" i="40"/>
  <c r="I11" i="40"/>
  <c r="N10" i="40"/>
  <c r="E34" i="39"/>
  <c r="H34" i="39"/>
  <c r="E33" i="39"/>
  <c r="H33" i="39"/>
  <c r="E32" i="39"/>
  <c r="H32" i="39"/>
  <c r="E31" i="39"/>
  <c r="H31" i="39"/>
  <c r="E30" i="39"/>
  <c r="H30" i="39"/>
  <c r="E29" i="39"/>
  <c r="H29" i="39"/>
  <c r="E28" i="39"/>
  <c r="H28" i="39"/>
  <c r="E27" i="39"/>
  <c r="H27" i="39"/>
  <c r="E26" i="39"/>
  <c r="H26" i="39"/>
  <c r="E25" i="39"/>
  <c r="H25" i="39"/>
  <c r="E24" i="39"/>
  <c r="H24" i="39"/>
  <c r="E23" i="39"/>
  <c r="H23" i="39"/>
  <c r="E22" i="39"/>
  <c r="H22" i="39"/>
  <c r="E21" i="39"/>
  <c r="H21" i="39"/>
  <c r="E20" i="39"/>
  <c r="H20" i="39"/>
  <c r="E19" i="39"/>
  <c r="H19" i="39"/>
  <c r="E18" i="39"/>
  <c r="H18" i="39"/>
  <c r="E17" i="39"/>
  <c r="H17" i="39"/>
  <c r="E16" i="39"/>
  <c r="H16" i="39"/>
  <c r="E15" i="39"/>
  <c r="H15" i="39"/>
  <c r="E14" i="39"/>
  <c r="H14" i="39"/>
  <c r="E13" i="39"/>
  <c r="H13" i="39"/>
  <c r="E12" i="39"/>
  <c r="H12" i="39"/>
  <c r="E11" i="39"/>
  <c r="H11" i="39"/>
  <c r="E10" i="39"/>
  <c r="H10" i="39"/>
  <c r="D9" i="39"/>
  <c r="E9" i="39" s="1"/>
  <c r="E45" i="42" l="1"/>
  <c r="E46" i="42"/>
  <c r="E33" i="42"/>
  <c r="E30" i="42"/>
  <c r="E31" i="42"/>
  <c r="E26" i="42"/>
  <c r="E14" i="42"/>
  <c r="E15" i="42"/>
  <c r="T8" i="43"/>
  <c r="J8" i="43" s="1"/>
  <c r="AG8" i="43"/>
  <c r="F8" i="43" s="1"/>
  <c r="N11" i="43"/>
  <c r="R11" i="43" s="1"/>
  <c r="N20" i="43"/>
  <c r="R20" i="43" s="1"/>
  <c r="N28" i="43"/>
  <c r="R28" i="43" s="1"/>
  <c r="N9" i="43"/>
  <c r="N23" i="43"/>
  <c r="R23" i="43" s="1"/>
  <c r="N27" i="43"/>
  <c r="R27" i="43" s="1"/>
  <c r="N31" i="43"/>
  <c r="R31" i="43" s="1"/>
  <c r="N12" i="43"/>
  <c r="R12" i="43" s="1"/>
  <c r="Q10" i="43"/>
  <c r="M8" i="43"/>
  <c r="Q8" i="43" s="1"/>
  <c r="P10" i="43"/>
  <c r="L8" i="43"/>
  <c r="P8" i="43" s="1"/>
  <c r="O8" i="43"/>
  <c r="N19" i="43"/>
  <c r="R19" i="43" s="1"/>
  <c r="E56" i="42"/>
  <c r="E57" i="42"/>
  <c r="E50" i="42"/>
  <c r="E52" i="42"/>
  <c r="E54" i="42"/>
  <c r="E51" i="42"/>
  <c r="E49" i="42"/>
  <c r="E41" i="42"/>
  <c r="E42" i="42"/>
  <c r="E40" i="42"/>
  <c r="E39" i="42"/>
  <c r="E35" i="42"/>
  <c r="E36" i="42"/>
  <c r="E27" i="42"/>
  <c r="E22" i="42"/>
  <c r="E19" i="42"/>
  <c r="E23" i="42"/>
  <c r="E20" i="42"/>
  <c r="E12" i="42"/>
  <c r="E16" i="42"/>
  <c r="E13" i="42"/>
  <c r="E8" i="42"/>
  <c r="E9" i="42"/>
  <c r="E10" i="42"/>
  <c r="D60" i="42"/>
  <c r="D61" i="42" s="1"/>
  <c r="E59" i="42" s="1"/>
  <c r="K19" i="40"/>
  <c r="K16" i="40"/>
  <c r="I10" i="40"/>
  <c r="K11" i="40"/>
  <c r="N16" i="43"/>
  <c r="R16" i="43" s="1"/>
  <c r="N32" i="43"/>
  <c r="R32" i="43" s="1"/>
  <c r="N15" i="43"/>
  <c r="R15" i="43" s="1"/>
  <c r="N24" i="43"/>
  <c r="R24" i="43" s="1"/>
  <c r="N25" i="43"/>
  <c r="R25" i="43" s="1"/>
  <c r="N33" i="43"/>
  <c r="R33" i="43" s="1"/>
  <c r="R9" i="43"/>
  <c r="N13" i="43"/>
  <c r="R13" i="43" s="1"/>
  <c r="N17" i="43"/>
  <c r="R17" i="43" s="1"/>
  <c r="N22" i="43"/>
  <c r="R22" i="43" s="1"/>
  <c r="N26" i="43"/>
  <c r="R26" i="43" s="1"/>
  <c r="N30" i="43"/>
  <c r="R30" i="43" s="1"/>
  <c r="N21" i="43"/>
  <c r="R21" i="43" s="1"/>
  <c r="N29" i="43"/>
  <c r="R29" i="43" s="1"/>
  <c r="N10" i="43"/>
  <c r="R10" i="43" s="1"/>
  <c r="N14" i="43"/>
  <c r="R14" i="43" s="1"/>
  <c r="N18" i="43"/>
  <c r="R18" i="43" s="1"/>
  <c r="P11" i="43"/>
  <c r="F19" i="41"/>
  <c r="K26" i="40"/>
  <c r="K18" i="40"/>
  <c r="J10" i="40"/>
  <c r="K20" i="40"/>
  <c r="K28" i="40"/>
  <c r="K25" i="40"/>
  <c r="K33" i="40"/>
  <c r="K15" i="40"/>
  <c r="K12" i="40"/>
  <c r="K23" i="40"/>
  <c r="K34" i="40"/>
  <c r="K17" i="40"/>
  <c r="K31" i="40"/>
  <c r="K32" i="40"/>
  <c r="K22" i="40"/>
  <c r="K14" i="40"/>
  <c r="K24" i="40"/>
  <c r="K30" i="40"/>
  <c r="K21" i="40"/>
  <c r="K29" i="40"/>
  <c r="K27" i="40"/>
  <c r="K35" i="40"/>
  <c r="K13" i="40"/>
  <c r="E23" i="44"/>
  <c r="E53" i="44"/>
  <c r="E43" i="44"/>
  <c r="E36" i="44"/>
  <c r="E28" i="44"/>
  <c r="E16" i="44"/>
  <c r="E49" i="44"/>
  <c r="E52" i="44"/>
  <c r="E46" i="44"/>
  <c r="E45" i="44"/>
  <c r="E42" i="44"/>
  <c r="E39" i="44"/>
  <c r="E35" i="44"/>
  <c r="E26" i="44"/>
  <c r="E25" i="44"/>
  <c r="E22" i="44"/>
  <c r="E19" i="44"/>
  <c r="E15" i="44"/>
  <c r="E12" i="44"/>
  <c r="E8" i="44"/>
  <c r="E9" i="44"/>
  <c r="E33" i="44"/>
  <c r="E10" i="44"/>
  <c r="E13" i="44"/>
  <c r="E17" i="44"/>
  <c r="E20" i="44"/>
  <c r="E30" i="44"/>
  <c r="E40" i="44"/>
  <c r="E50" i="44"/>
  <c r="E54" i="44"/>
  <c r="E6" i="44"/>
  <c r="E32" i="44"/>
  <c r="G29" i="3"/>
  <c r="H29" i="3" s="1"/>
  <c r="G28" i="3"/>
  <c r="H28" i="3" s="1"/>
  <c r="G27" i="3"/>
  <c r="H27" i="3" s="1"/>
  <c r="G26" i="3"/>
  <c r="H26" i="3" s="1"/>
  <c r="G25" i="3"/>
  <c r="H25" i="3" s="1"/>
  <c r="G24" i="3"/>
  <c r="H24" i="3" s="1"/>
  <c r="G23" i="3"/>
  <c r="H23" i="3" s="1"/>
  <c r="G22" i="3"/>
  <c r="H22" i="3" s="1"/>
  <c r="G21" i="3"/>
  <c r="H21" i="3" s="1"/>
  <c r="G20" i="3"/>
  <c r="H20" i="3" s="1"/>
  <c r="G19" i="3"/>
  <c r="H19" i="3" s="1"/>
  <c r="G18" i="3"/>
  <c r="H18" i="3" s="1"/>
  <c r="G17" i="3"/>
  <c r="H17" i="3" s="1"/>
  <c r="G15" i="3"/>
  <c r="H15" i="3" s="1"/>
  <c r="G14" i="3"/>
  <c r="H14" i="3" s="1"/>
  <c r="G13" i="3"/>
  <c r="H13" i="3" s="1"/>
  <c r="G12" i="3"/>
  <c r="H12" i="3" s="1"/>
  <c r="G11" i="3"/>
  <c r="H11" i="3" s="1"/>
  <c r="H10" i="3"/>
  <c r="H8" i="3"/>
  <c r="N8" i="43" l="1"/>
  <c r="R8" i="43" s="1"/>
  <c r="E38" i="42"/>
  <c r="E44" i="42"/>
  <c r="E55" i="42"/>
  <c r="E24" i="42"/>
  <c r="E48" i="42"/>
  <c r="E18" i="42"/>
  <c r="E34" i="42"/>
  <c r="E11" i="42"/>
  <c r="E29" i="42"/>
  <c r="E6" i="42"/>
  <c r="K10" i="40"/>
  <c r="D61" i="44"/>
  <c r="E59" i="44" s="1"/>
  <c r="E44" i="44"/>
  <c r="E34" i="44"/>
  <c r="E24" i="44"/>
  <c r="E55" i="44"/>
  <c r="E48" i="44"/>
  <c r="E38" i="44"/>
  <c r="E18" i="44"/>
  <c r="E29" i="44"/>
  <c r="E11" i="44"/>
  <c r="E7" i="3"/>
  <c r="E60" i="44" l="1"/>
  <c r="E60" i="42"/>
  <c r="G7" i="3"/>
  <c r="H7" i="3" s="1"/>
  <c r="H35" i="32" l="1"/>
  <c r="H34" i="32"/>
  <c r="H32" i="32"/>
  <c r="H31" i="32"/>
  <c r="H30" i="32"/>
  <c r="H29" i="32"/>
  <c r="H28" i="32"/>
  <c r="H27" i="32"/>
  <c r="H26" i="32"/>
  <c r="H25" i="32"/>
  <c r="H24" i="32"/>
  <c r="H23" i="32"/>
  <c r="H22" i="32"/>
  <c r="H21" i="32"/>
  <c r="H20" i="32"/>
  <c r="H19" i="32"/>
  <c r="H18" i="32"/>
  <c r="H17" i="32"/>
  <c r="H16" i="32"/>
  <c r="H15" i="32"/>
  <c r="H13" i="32"/>
  <c r="H12" i="32"/>
  <c r="H11" i="32"/>
  <c r="H9" i="32"/>
  <c r="H8" i="32"/>
  <c r="F7" i="32"/>
  <c r="E7" i="32"/>
  <c r="E34" i="29"/>
  <c r="H34" i="29"/>
  <c r="E33" i="29"/>
  <c r="H33" i="29"/>
  <c r="E32" i="29"/>
  <c r="H32" i="29"/>
  <c r="E31" i="29"/>
  <c r="H31" i="29"/>
  <c r="E30" i="29"/>
  <c r="H30" i="29"/>
  <c r="E29" i="29"/>
  <c r="H29" i="29"/>
  <c r="E28" i="29"/>
  <c r="H28" i="29"/>
  <c r="E27" i="29"/>
  <c r="H27" i="29"/>
  <c r="E26" i="29"/>
  <c r="H26" i="29"/>
  <c r="E25" i="29"/>
  <c r="H25" i="29"/>
  <c r="E24" i="29"/>
  <c r="H24" i="29"/>
  <c r="E23" i="29"/>
  <c r="H23" i="29"/>
  <c r="E22" i="29"/>
  <c r="H22" i="29"/>
  <c r="E21" i="29"/>
  <c r="H21" i="29"/>
  <c r="E20" i="29"/>
  <c r="H20" i="29"/>
  <c r="E19" i="29"/>
  <c r="H19" i="29"/>
  <c r="E18" i="29"/>
  <c r="H18" i="29"/>
  <c r="E17" i="29"/>
  <c r="H17" i="29"/>
  <c r="E16" i="29"/>
  <c r="H16" i="29"/>
  <c r="E15" i="29"/>
  <c r="H15" i="29"/>
  <c r="E14" i="29"/>
  <c r="H14" i="29"/>
  <c r="E13" i="29"/>
  <c r="H13" i="29"/>
  <c r="E12" i="29"/>
  <c r="H12" i="29"/>
  <c r="E11" i="29"/>
  <c r="H11" i="29"/>
  <c r="E10" i="29"/>
  <c r="H10" i="29"/>
  <c r="G9" i="29"/>
  <c r="K9" i="29" s="1"/>
  <c r="L9" i="29" s="1"/>
  <c r="F9" i="29"/>
  <c r="I9" i="29" s="1"/>
  <c r="J9" i="29" s="1"/>
  <c r="H13" i="31"/>
  <c r="H12" i="31"/>
  <c r="H11" i="31"/>
  <c r="G13" i="31"/>
  <c r="G12" i="31"/>
  <c r="D13" i="31"/>
  <c r="D12" i="31"/>
  <c r="D11" i="31"/>
  <c r="C9" i="31"/>
  <c r="D8" i="31"/>
  <c r="E9" i="31"/>
  <c r="F9" i="31" s="1"/>
  <c r="F7" i="31" s="1"/>
  <c r="G25" i="27"/>
  <c r="F25" i="27"/>
  <c r="F24" i="27"/>
  <c r="F23" i="27"/>
  <c r="F22" i="27"/>
  <c r="F21" i="27"/>
  <c r="D36" i="27"/>
  <c r="F36" i="27"/>
  <c r="E26" i="27"/>
  <c r="F26" i="27" s="1"/>
  <c r="G38" i="27"/>
  <c r="G37" i="27"/>
  <c r="G34" i="27"/>
  <c r="G33" i="27"/>
  <c r="G32" i="27"/>
  <c r="G31" i="27"/>
  <c r="G30" i="27"/>
  <c r="G29" i="27"/>
  <c r="G28" i="27"/>
  <c r="G27" i="27"/>
  <c r="G24" i="27"/>
  <c r="G23" i="27"/>
  <c r="G15" i="27"/>
  <c r="G14" i="27"/>
  <c r="G12" i="27"/>
  <c r="G11" i="27"/>
  <c r="G44" i="27"/>
  <c r="G43" i="27"/>
  <c r="G42" i="27"/>
  <c r="G41" i="27"/>
  <c r="G40" i="27"/>
  <c r="G39" i="27"/>
  <c r="G35" i="27"/>
  <c r="G22" i="27"/>
  <c r="G21" i="27"/>
  <c r="G20" i="27"/>
  <c r="G19" i="27"/>
  <c r="G18" i="27"/>
  <c r="G17" i="27"/>
  <c r="G16" i="27"/>
  <c r="D44" i="27"/>
  <c r="D43" i="27"/>
  <c r="D42" i="27"/>
  <c r="D41" i="27"/>
  <c r="D40" i="27"/>
  <c r="D39" i="27"/>
  <c r="D38" i="27"/>
  <c r="D37" i="27"/>
  <c r="D35" i="27"/>
  <c r="D34" i="27"/>
  <c r="D33" i="27"/>
  <c r="D32" i="27"/>
  <c r="D31" i="27"/>
  <c r="D30" i="27"/>
  <c r="D28" i="27"/>
  <c r="D27" i="27"/>
  <c r="D25" i="27"/>
  <c r="D24" i="27"/>
  <c r="D23" i="27"/>
  <c r="D22" i="27"/>
  <c r="D21" i="27"/>
  <c r="D20" i="27"/>
  <c r="D19" i="27"/>
  <c r="D18" i="27"/>
  <c r="F38" i="27"/>
  <c r="F37" i="27"/>
  <c r="F35" i="27"/>
  <c r="F34" i="27"/>
  <c r="F33" i="27"/>
  <c r="F32" i="27"/>
  <c r="F31" i="27"/>
  <c r="F30" i="27"/>
  <c r="F28" i="27"/>
  <c r="F27" i="27"/>
  <c r="F43" i="27"/>
  <c r="F42" i="27"/>
  <c r="F41" i="27"/>
  <c r="F40" i="27"/>
  <c r="F39" i="27"/>
  <c r="F20" i="27"/>
  <c r="F19" i="27"/>
  <c r="F18" i="27"/>
  <c r="F17" i="27"/>
  <c r="F16" i="27"/>
  <c r="F15" i="27"/>
  <c r="F14" i="27"/>
  <c r="D9" i="28"/>
  <c r="C9" i="28"/>
  <c r="G7" i="32" l="1"/>
  <c r="H7" i="32"/>
  <c r="G9" i="31"/>
  <c r="E9" i="28"/>
  <c r="F9" i="28" s="1"/>
  <c r="D9" i="27"/>
  <c r="G9" i="27"/>
  <c r="H9" i="31"/>
  <c r="D9" i="31"/>
  <c r="D7" i="31" s="1"/>
  <c r="C8" i="27"/>
  <c r="G26" i="27"/>
  <c r="G36" i="27"/>
  <c r="H9" i="29"/>
  <c r="D26" i="27"/>
  <c r="E8" i="27"/>
  <c r="F8" i="27" s="1"/>
  <c r="C7" i="2"/>
  <c r="D7" i="2"/>
  <c r="E7" i="2" l="1"/>
  <c r="D8" i="27"/>
  <c r="G8" i="27"/>
  <c r="C36" i="12" l="1"/>
  <c r="D44" i="12" s="1"/>
  <c r="E36" i="12"/>
  <c r="F44" i="12" s="1"/>
  <c r="E22" i="12"/>
  <c r="C22" i="12"/>
  <c r="E7" i="12"/>
  <c r="F27" i="12" l="1"/>
  <c r="F28" i="12"/>
  <c r="F11" i="12"/>
  <c r="F14" i="12"/>
  <c r="F10" i="12"/>
  <c r="F13" i="12"/>
  <c r="F9" i="12"/>
  <c r="F12" i="12"/>
  <c r="D41" i="12"/>
  <c r="F41" i="12"/>
  <c r="D38" i="12"/>
  <c r="D42" i="12"/>
  <c r="F38" i="12"/>
  <c r="F42" i="12"/>
  <c r="D39" i="12"/>
  <c r="D43" i="12"/>
  <c r="F39" i="12"/>
  <c r="F43" i="12"/>
  <c r="D40" i="12"/>
  <c r="F40" i="12"/>
  <c r="F25" i="12"/>
  <c r="F24" i="12"/>
  <c r="F26" i="12"/>
  <c r="D24" i="12"/>
  <c r="D25" i="12"/>
  <c r="D26" i="12"/>
  <c r="D27" i="12"/>
  <c r="D28" i="12"/>
  <c r="F22" i="12" l="1"/>
  <c r="D36" i="12"/>
  <c r="D22" i="12"/>
  <c r="F36" i="12"/>
  <c r="F7" i="12"/>
</calcChain>
</file>

<file path=xl/sharedStrings.xml><?xml version="1.0" encoding="utf-8"?>
<sst xmlns="http://schemas.openxmlformats.org/spreadsheetml/2006/main" count="1420" uniqueCount="437">
  <si>
    <t>osoby poprzednio pracujące</t>
  </si>
  <si>
    <t>w tym:</t>
  </si>
  <si>
    <t>osoby dotychczas nie pracujące</t>
  </si>
  <si>
    <t>Wyszczególnienie</t>
  </si>
  <si>
    <t>ogółem</t>
  </si>
  <si>
    <t>kobiety</t>
  </si>
  <si>
    <t>mężczyźni</t>
  </si>
  <si>
    <t>według wieku:</t>
  </si>
  <si>
    <t>25-34 lat</t>
  </si>
  <si>
    <t>35-44 lat</t>
  </si>
  <si>
    <t>45-54 lat</t>
  </si>
  <si>
    <t>55 lat i więcej</t>
  </si>
  <si>
    <t>według poziomu wykształcenia</t>
  </si>
  <si>
    <t>wyzsze</t>
  </si>
  <si>
    <t>policealne i średnie zawodowe</t>
  </si>
  <si>
    <t>średnie ogólnokształcace</t>
  </si>
  <si>
    <t>zasadnicze-zawodowe</t>
  </si>
  <si>
    <t>gimnazjalne, podstawowe i niepełne podstawowe</t>
  </si>
  <si>
    <t>Wskaźnik zatrudnienia oblicza się jako udział osób pracujących w liczbie ludności ( 15 lat i więcej) ogółem oraz dla danej grupy.</t>
  </si>
  <si>
    <t xml:space="preserve">Opracowano na podstawie danych zawartych w "Aktywności ekonomicznej ludności w województwie podkarpackim" </t>
  </si>
  <si>
    <t>za IV kwartał według poszczególnych lat. Publikacja sygnalna, Urząd Statystyczny w Rzeszowie</t>
  </si>
  <si>
    <t>www.stat.gov.pl, Bank Danych Lokalnych.</t>
  </si>
  <si>
    <t>zasiłki dla bezrobotnych</t>
  </si>
  <si>
    <t>inne</t>
  </si>
  <si>
    <t>prace interwencyjne</t>
  </si>
  <si>
    <t>roboty publiczne</t>
  </si>
  <si>
    <t>środki dla pracodawców na wyposażenie i doposażenie stanowisk pracy</t>
  </si>
  <si>
    <t>stypendia i składki na ubezpieczenia społeczne **</t>
  </si>
  <si>
    <t>Powiaty</t>
  </si>
  <si>
    <t>województwo</t>
  </si>
  <si>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</si>
  <si>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</si>
  <si>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</si>
  <si>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</si>
  <si>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</si>
  <si>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</si>
  <si>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</si>
  <si>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</si>
  <si>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</si>
  <si>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</si>
  <si>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</si>
  <si>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</si>
  <si>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</si>
  <si>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</si>
  <si>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</si>
  <si>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</si>
  <si>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</si>
  <si>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</si>
  <si>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</si>
  <si>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</si>
  <si>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>tarnobrzeski</t>
  </si>
  <si>
    <t>Krosno</t>
  </si>
  <si>
    <t>Przemyśl</t>
  </si>
  <si>
    <t>Rzeszów</t>
  </si>
  <si>
    <t>Tarnobrzeg</t>
  </si>
  <si>
    <t>przy pracach interwencyjnych</t>
  </si>
  <si>
    <t>przy robotach publicznych</t>
  </si>
  <si>
    <t>bezrobotni skierowani na staż</t>
  </si>
  <si>
    <t>osoby zatrudnione</t>
  </si>
  <si>
    <t>bezrobotni, którzy rozpoczęli prace społecznie użyteczne</t>
  </si>
  <si>
    <t>bezrobotni, którzy podjęli działalność gospodarczą</t>
  </si>
  <si>
    <t>podjecia pracy w ramach refundacji kosztów utworzenia stanowiska pracy</t>
  </si>
  <si>
    <t>Razem</t>
  </si>
  <si>
    <t>pracy subsydiowanej</t>
  </si>
  <si>
    <t>z sektora publicznego</t>
  </si>
  <si>
    <t>w tym</t>
  </si>
  <si>
    <t>Ogółem</t>
  </si>
  <si>
    <t>Wiek w latach</t>
  </si>
  <si>
    <t>18-24</t>
  </si>
  <si>
    <t>25-34</t>
  </si>
  <si>
    <t>35-44</t>
  </si>
  <si>
    <t>45-54</t>
  </si>
  <si>
    <t>55-59</t>
  </si>
  <si>
    <t>60 i więcej</t>
  </si>
  <si>
    <t>Wykształcenie</t>
  </si>
  <si>
    <t>wyższe</t>
  </si>
  <si>
    <t>zasadnicze zawodowe</t>
  </si>
  <si>
    <t>gimnazjalne i poniżej</t>
  </si>
  <si>
    <t>Staż pracy</t>
  </si>
  <si>
    <t>do 1 roku</t>
  </si>
  <si>
    <t>bez stażu pracy</t>
  </si>
  <si>
    <t>od 1 do 3 m-cy</t>
  </si>
  <si>
    <t>śedenie ogólnokształcące</t>
  </si>
  <si>
    <t>1-5 lat</t>
  </si>
  <si>
    <t>5-10 lat</t>
  </si>
  <si>
    <t>10-20 lat</t>
  </si>
  <si>
    <t>20-30 lat</t>
  </si>
  <si>
    <t>30 lat i więcej</t>
  </si>
  <si>
    <t>od 3 do 6 m-cy</t>
  </si>
  <si>
    <t>od 6 do 12 m-cy</t>
  </si>
  <si>
    <t>od 12 do 24 m-cy</t>
  </si>
  <si>
    <t>pow. 24 m-cy</t>
  </si>
  <si>
    <t>do 1 m-ca</t>
  </si>
  <si>
    <t>Czas pozostawania bez pracy w miesiącach</t>
  </si>
  <si>
    <t>wliczbach bezwzgędnych</t>
  </si>
  <si>
    <t>w odsetkach</t>
  </si>
  <si>
    <t>w liczbach bezwzgędnych</t>
  </si>
  <si>
    <t>z tego w przedziałach wieku</t>
  </si>
  <si>
    <t>60 lat i więcej</t>
  </si>
  <si>
    <t>z tego z wykształceniem</t>
  </si>
  <si>
    <t>wyższym</t>
  </si>
  <si>
    <t>policealnym i średnim zawodowym</t>
  </si>
  <si>
    <t>średnim ogólnokształcącym</t>
  </si>
  <si>
    <t>zasadniczym zawodowym</t>
  </si>
  <si>
    <t>gimnazjalnym i poniżej</t>
  </si>
  <si>
    <t>od 1 do 5 lat</t>
  </si>
  <si>
    <t>od 5 do 10 lat</t>
  </si>
  <si>
    <t>od 10 do 20 lat</t>
  </si>
  <si>
    <t>od 20 do 30 lat</t>
  </si>
  <si>
    <t>w tym osoby, które podjęły pracę</t>
  </si>
  <si>
    <t>- po raz pierwszy</t>
  </si>
  <si>
    <t>- po raz kolejny  (od 1990 r.)</t>
  </si>
  <si>
    <t>- po pracach interwencyjnych</t>
  </si>
  <si>
    <t>- po robotach publicznych</t>
  </si>
  <si>
    <t>- po stażu</t>
  </si>
  <si>
    <t>- po szkoleniu</t>
  </si>
  <si>
    <t>- podjęcia pracy w ramach refundacji kosztów zatrudnienia bezrobotnego</t>
  </si>
  <si>
    <t>- rozpoczęcia szkolenia</t>
  </si>
  <si>
    <t>- rozpoczęcia stażu</t>
  </si>
  <si>
    <t>- rozpoczęcia przygotowania zawodowego dorosłych</t>
  </si>
  <si>
    <t>- rozpoczęcia pracy społecznie użytecznej</t>
  </si>
  <si>
    <t>- nabycia praw emerytalnych lub rentowych</t>
  </si>
  <si>
    <t>- nabycia uprawnień do świadczenia przedemerytalnego</t>
  </si>
  <si>
    <t>- po odbyciu przygotowania zawodowego dorosłych</t>
  </si>
  <si>
    <t>- podjęcia pracy poza miejscem zamieszkania w ramach bonu na zasiedlenie</t>
  </si>
  <si>
    <t>- odmowy ustalenia profilu pomocy</t>
  </si>
  <si>
    <t>- skierowania do agencji zatrudnienia w ramach zlecania działań aktywizacyjnych</t>
  </si>
  <si>
    <t>- dobrowolnej rezygnacji ze statusu bezrobotnego</t>
  </si>
  <si>
    <t>- podjęcia nauki</t>
  </si>
  <si>
    <t>- osiągnięcia wieku emerytalnego</t>
  </si>
  <si>
    <t>- innych</t>
  </si>
  <si>
    <t>---</t>
  </si>
  <si>
    <t>w tym kobiety</t>
  </si>
  <si>
    <t>od 31 do 50 roku życia</t>
  </si>
  <si>
    <t>31 XII '16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</si>
  <si>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</si>
  <si>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</si>
  <si>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</si>
  <si>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</si>
  <si>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</si>
  <si>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</si>
  <si>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</si>
  <si>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</si>
  <si>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</si>
  <si>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</si>
  <si>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</si>
  <si>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wzrost-spadek*</t>
  </si>
  <si>
    <t>kategorie</t>
  </si>
  <si>
    <t>w tym osoby zwolnione z przyczyn dotyczących zakładu pracy</t>
  </si>
  <si>
    <t>w liczbach</t>
  </si>
  <si>
    <t>bezrobotni ogółem</t>
  </si>
  <si>
    <t>liczba</t>
  </si>
  <si>
    <t>%</t>
  </si>
  <si>
    <t>powiaty</t>
  </si>
  <si>
    <t>wzrost/spadek</t>
  </si>
  <si>
    <t>LICZBA BEZROBOTNYCH</t>
  </si>
  <si>
    <t>STOPA BEZROBOCIA</t>
  </si>
  <si>
    <t>wzrost/spadek (pkt. proc.)</t>
  </si>
  <si>
    <t>wzrost/spadek (liczba)</t>
  </si>
  <si>
    <t>*Bank Danych Loklanych www.stat.gov.pl</t>
  </si>
  <si>
    <t>nowo zarejestrowani bezrobotni "napływ"</t>
  </si>
  <si>
    <t xml:space="preserve">  z tego rejestrujący się:</t>
  </si>
  <si>
    <t xml:space="preserve">   w tym powracający do rejestracji:</t>
  </si>
  <si>
    <t>- po pracach społecznie użytecznych</t>
  </si>
  <si>
    <t>"napływ" bezrobotnych</t>
  </si>
  <si>
    <t xml:space="preserve">                  w roku sprawozdawczym, województwo podkarpackie</t>
  </si>
  <si>
    <t>bezrobotni wyłączeni z rejestru "odpływ" (ogółem)</t>
  </si>
  <si>
    <t>wyłączeni z rejestru z utratą statusu bezrobotnych</t>
  </si>
  <si>
    <t>z powodu podjęcia pracy</t>
  </si>
  <si>
    <t>- pracy niesubsydiowanej</t>
  </si>
  <si>
    <t>- pracy subsydiowanej:</t>
  </si>
  <si>
    <t xml:space="preserve">   pracy subsydiowanej z tytułu:</t>
  </si>
  <si>
    <t>-  prac interwencyjnych</t>
  </si>
  <si>
    <t>-  robót publicznych</t>
  </si>
  <si>
    <t>-  otrzymania dotacji na uruchomienie działalności gospodarczej</t>
  </si>
  <si>
    <t>w tym bonu na zasiedlenie</t>
  </si>
  <si>
    <t>- podjęcia pracy w ramach bonu zatrudnieniowego</t>
  </si>
  <si>
    <t>- podjęcia pracy w ramach świadczenia aktywizacyjnego</t>
  </si>
  <si>
    <t>- podjęcia pracy w ramach grantu na telepracę</t>
  </si>
  <si>
    <t>- podjęcia pracy w ramach refundacji składek na ubezpieczenia społeczne</t>
  </si>
  <si>
    <t>- podjęcia pracy w ramach dofinansowania wynagrodzenia za zatrudnienie skierowanego bezrobotnego powyżej 50 roku życia</t>
  </si>
  <si>
    <t xml:space="preserve"> z innego powodu niż podjęcie pracy</t>
  </si>
  <si>
    <t>- odmowy bez uzasadnionej przyczyny przyjęcia propozycji odpowiedniej pracy lub innej formy pomocy, w tym w ramach Programu Aktywizacja i Integracja</t>
  </si>
  <si>
    <t>- nie potwierdzenia gotowości do pracy</t>
  </si>
  <si>
    <t>wyłączeni z rejestru bez utraty statusu bezrobtnych</t>
  </si>
  <si>
    <t>w tym w ramach bonu szkoleniowego</t>
  </si>
  <si>
    <t>w tym w ramach bonu stażowego</t>
  </si>
  <si>
    <t>w tym w ramach Programu Aktywizacja i Integracja</t>
  </si>
  <si>
    <t xml:space="preserve"> - inne (podjęcia pracy subsydiowanej)</t>
  </si>
  <si>
    <t>Kategorie</t>
  </si>
  <si>
    <t>z ogółu bezrobotnych, którzy podjęli pracę</t>
  </si>
  <si>
    <t>poprzednio pracujący (ogółem)</t>
  </si>
  <si>
    <t>w tym zwolnieni z przyczyn dotyczących zakładu pracy</t>
  </si>
  <si>
    <t xml:space="preserve">                w roku sprawozdawczym, województwo podkarpackie</t>
  </si>
  <si>
    <t>poprzednio pracujący</t>
  </si>
  <si>
    <t>"odpływ" bezrobotnych, w tym osoby, które podjęły pracę</t>
  </si>
  <si>
    <t>wyszczególnienie</t>
  </si>
  <si>
    <t>bezrobotni posiadający prawo do zasiłku w podziale na powiaty</t>
  </si>
  <si>
    <t>wzrost/spadek
(liczba)</t>
  </si>
  <si>
    <t xml:space="preserve">przetwórstwo przemysłowe </t>
  </si>
  <si>
    <t xml:space="preserve">budownictwo </t>
  </si>
  <si>
    <t>pozostała działalność usługowa</t>
  </si>
  <si>
    <t xml:space="preserve">administracja publiczna i obrona narodowa;                      obowiązkowe zabezpieczenia społeczne </t>
  </si>
  <si>
    <t xml:space="preserve">działalność w zakresie usług administrowania i działalność wspierająca </t>
  </si>
  <si>
    <t xml:space="preserve">transport i gospodarka magazynowa </t>
  </si>
  <si>
    <t xml:space="preserve">edukacja </t>
  </si>
  <si>
    <t xml:space="preserve">opieka zdrowotna i pomoc społeczna </t>
  </si>
  <si>
    <t xml:space="preserve">handel hurtowy i detaliczny,  naprawa pojazdów samochodowych  i  motocykli </t>
  </si>
  <si>
    <t xml:space="preserve">działalność związana  z zakwaterowaniem  i usługami gastronomicznymi </t>
  </si>
  <si>
    <t xml:space="preserve">rolnictwo, leśnictwo, łowiectwo i rybactwo </t>
  </si>
  <si>
    <t xml:space="preserve">działalność profesjonalna, naukowa i techniczna </t>
  </si>
  <si>
    <t>działalność finansowa i ubezpieczeniowa</t>
  </si>
  <si>
    <t>działalność związana z kulturą rozrywką i rekreacją</t>
  </si>
  <si>
    <t xml:space="preserve">                Stan w końcu okresu</t>
  </si>
  <si>
    <t>wiek w latach</t>
  </si>
  <si>
    <t>wykształcenie</t>
  </si>
  <si>
    <t>czas pozostawania bez pracy w miesiącach</t>
  </si>
  <si>
    <t>z tego wg stażu:</t>
  </si>
  <si>
    <t>w tym bezrobotni posiadający gospodarstwo rolne</t>
  </si>
  <si>
    <t>wzrost/spadek liczba</t>
  </si>
  <si>
    <t>Bezrobotni zamieszkali na wsi w podziale na powiaty</t>
  </si>
  <si>
    <t>bezrobotni długotrwale*</t>
  </si>
  <si>
    <t>do 30 roku życia*</t>
  </si>
  <si>
    <t>powyżej 50 roku życia**</t>
  </si>
  <si>
    <t>* Bezrobotny do 30 roku życia – do dnia zastosowania wobec niego usług lub instrumentów rynku pracy nie ukończył 30 roku życia.</t>
  </si>
  <si>
    <t>** Bezrobotny powyżej 50 roku życia – w dniu zastosowania wobec niego usług lub instrumentów rynku pracy ukończył co najmniej 50 rok życia.</t>
  </si>
  <si>
    <t>grupy zawodów</t>
  </si>
  <si>
    <t>A</t>
  </si>
  <si>
    <t>B</t>
  </si>
  <si>
    <t>AB</t>
  </si>
  <si>
    <t>razem</t>
  </si>
  <si>
    <t>wzrost/spadek w %</t>
  </si>
  <si>
    <t>śregnia liczba osób bezrobotnych na 1 ofertę pracy w roku</t>
  </si>
  <si>
    <t>w mln zł</t>
  </si>
  <si>
    <t>środki na podjęcie działalności gospodarczej</t>
  </si>
  <si>
    <t>* Kategoria ta zawiera koszty należne instytucjom szkoleniowym, koszty egzaminów, licencji bez stypendiów i składek na ubezpieczenie społeczne.</t>
  </si>
  <si>
    <t>PRZEDSTAWICIELE WŁADZ PUBLICZNYCH, WYŻSI URZĘDNICY I KIEROWNICY</t>
  </si>
  <si>
    <t>SPECJALIŚCI</t>
  </si>
  <si>
    <t>TECHNICY I INNY ŚREDNI PERSONEL</t>
  </si>
  <si>
    <t>PRACOWNICY BIUROWI</t>
  </si>
  <si>
    <t>PRACOWNICY USŁUG I SPRZEDAWCY</t>
  </si>
  <si>
    <t>ROLNICY, OGRODNICY, LEŚNICY I RYBACY</t>
  </si>
  <si>
    <t>ROBOTNICY PRZEMYSŁOWI I RZEMIEŚLNICY</t>
  </si>
  <si>
    <t>OPERATORZY I MONTERZY MASZYN I URZĄDZEŃ</t>
  </si>
  <si>
    <t>PRACOWNICY WYKONUJĄCY PRACE PROSTE</t>
  </si>
  <si>
    <t>bezrobotni bez zawodu</t>
  </si>
  <si>
    <t>bezrobotni z zawodem</t>
  </si>
  <si>
    <t>kody zawodów (wg KZiS)</t>
  </si>
  <si>
    <t>Kierownicy do spraw zarządzania i handlu</t>
  </si>
  <si>
    <t>Kierownicy do spraw produkcji i usług</t>
  </si>
  <si>
    <t>Kierownicy w branży hotelarskiej, handlu i innych branżach usługowych</t>
  </si>
  <si>
    <t>SIŁY ZBROJNE</t>
  </si>
  <si>
    <t>BEZROBOTNI Z ZAWODEM</t>
  </si>
  <si>
    <t>Specjaliści nauk fizycznych, matematycznych i technicznych</t>
  </si>
  <si>
    <t>Specjaliści do spraw zdrowia</t>
  </si>
  <si>
    <t>Specjaliści nauczania i wychowania</t>
  </si>
  <si>
    <t>Specjaliści do spraw ekonomicznych i zarządzania</t>
  </si>
  <si>
    <t>Specjaliści do spraw technologii informacyjno-komunikacyjnych</t>
  </si>
  <si>
    <t>Specjaliści z dziedziny prawa, dziedzin społecznych i kultury</t>
  </si>
  <si>
    <t>Średni personel nauk fizycznych, chemicznych i technicznych</t>
  </si>
  <si>
    <t>Średni personel do spraw zdrowia</t>
  </si>
  <si>
    <t>Średni personel do spraw biznesu i administracji</t>
  </si>
  <si>
    <t>Średni personel z dziedziny prawa, spraw społecznych, kultury i pokrewny</t>
  </si>
  <si>
    <t>Technicy informatycy</t>
  </si>
  <si>
    <t>Sekretarki, operatorzy urządzeń biurowych i pokrewni</t>
  </si>
  <si>
    <t>Pracownicy obsługi klienta</t>
  </si>
  <si>
    <t>Pracownicy do spraw finansowo-statystycznych i ewidencji materiałowej</t>
  </si>
  <si>
    <t>Pozostali pracownicy obsługi biura</t>
  </si>
  <si>
    <t>Pracownicy usług osobistych</t>
  </si>
  <si>
    <t>Sprzedawcy i pokrewni</t>
  </si>
  <si>
    <t>Pracownicy opieki osobistej i pokrewni</t>
  </si>
  <si>
    <t>Pracownicy usług ochrony</t>
  </si>
  <si>
    <t>Rolnicy produkcji towarowej</t>
  </si>
  <si>
    <t>Leśnicy i rybacy</t>
  </si>
  <si>
    <t>Rolnicy i rybacy pracujący na własne potrzeby</t>
  </si>
  <si>
    <t>Robotnicy budowlani i pokrewni (z wyłączeniem elektryków)</t>
  </si>
  <si>
    <t>Robotnicy obróbki metali, mechanicy maszyn i urządzeń i pokrewni</t>
  </si>
  <si>
    <t>Rzemieślnicy i robotnicy poligraficzni</t>
  </si>
  <si>
    <t>Elektrycy i elektronicy</t>
  </si>
  <si>
    <t>Robotnicy w przetwórstwie spożywczym, obróbce drewna, produkcji wyrobów tekstylnych i pokrewni</t>
  </si>
  <si>
    <t>Operatorzy maszyn i urządzeń wydobywczych i przetwórczych</t>
  </si>
  <si>
    <t>Monterzy</t>
  </si>
  <si>
    <t>Kierowcy i operatorzy pojazdów</t>
  </si>
  <si>
    <t>Pomoce domowe i sprzątaczki</t>
  </si>
  <si>
    <t>Robotnicy wykonujący prace proste w rolnictwie, leśnictwie, leśnictwie i rybactwie</t>
  </si>
  <si>
    <t>Robotnicy wykonujący prace proste w górnictwie, przemyśle, budownictwie i transporcie</t>
  </si>
  <si>
    <t>Pracownicy wykonujący prace proste związane z przygotowywaniem posiłków</t>
  </si>
  <si>
    <t>Sprzedawcy uliczni i pracownicy świadczący usługi na ulicach</t>
  </si>
  <si>
    <t>Ładowacze nieczystości i inni pracownicy wykonujący prace proste</t>
  </si>
  <si>
    <t>Oficerowie sił zbrojnych</t>
  </si>
  <si>
    <t>Podoficerowie sił zbrojnych</t>
  </si>
  <si>
    <t>Żołnierze szeregowi</t>
  </si>
  <si>
    <t>PRZEDSTAWICIELE WŁADZ PUBLICZNYCH, WYŻSI URZĘDNICY I KIEROWNICY*</t>
  </si>
  <si>
    <t>Przedstawiciele władz publicznych, wyżsi urzędnicy i dyrektorzy generalni**</t>
  </si>
  <si>
    <t>BEZROBOTNI BEZ ZAWODU***</t>
  </si>
  <si>
    <t>** Wartości procentowe odpowiadające grupom dwucyfrowym obliczono dla danej grupy jednocyfrowej (GJ=100%).</t>
  </si>
  <si>
    <t>*** Odsetek dla bezrobotnych bez zawodu w stosunku do "ogłóem" (A+B=100%).</t>
  </si>
  <si>
    <t>%*</t>
  </si>
  <si>
    <t>OFERTY BEZ ZAWODU***</t>
  </si>
  <si>
    <t>OFERTY Z ZAWODEM</t>
  </si>
  <si>
    <t>B 2016</t>
  </si>
  <si>
    <t>bezrobotni w szczególnej sytuacji na rynku pracy</t>
  </si>
  <si>
    <t>do 25 roku życia</t>
  </si>
  <si>
    <t xml:space="preserve">   do 30 roku życia</t>
  </si>
  <si>
    <t xml:space="preserve">   długotrwale bezrobotni</t>
  </si>
  <si>
    <t xml:space="preserve">   powyżej 50 roku życia</t>
  </si>
  <si>
    <t xml:space="preserve">   korzystający ze świadczeń pomocy społecznej</t>
  </si>
  <si>
    <t xml:space="preserve">   posiadający co najmniej jedno dziecko do 6 roku życia</t>
  </si>
  <si>
    <t xml:space="preserve">   posiadający co najmniej jedno dziecko niepełnosprawne do 18 roku życia</t>
  </si>
  <si>
    <t xml:space="preserve">  niepełnosprawni</t>
  </si>
  <si>
    <t>bezrobotni wg wieku</t>
  </si>
  <si>
    <t xml:space="preserve">*Bezrobotny długotrwale – pozostający w rejestrze powiatowego urzędu pracy łącznie przez okres ponad 12 miesięcy </t>
  </si>
  <si>
    <t>wzrost/spadek
liczba</t>
  </si>
  <si>
    <t xml:space="preserve">wzrost/spadek  %
</t>
  </si>
  <si>
    <t>bezrobotni poprzednio pracujący</t>
  </si>
  <si>
    <t xml:space="preserve">ogółem </t>
  </si>
  <si>
    <t xml:space="preserve"> %</t>
  </si>
  <si>
    <t xml:space="preserve">                                                  w okresie ostatnich 2 lat, z wyłączeniem okresów odbywania stażu</t>
  </si>
  <si>
    <t xml:space="preserve">                                                  i przygotowania zawodowego dorosłych.</t>
  </si>
  <si>
    <t>dot. zakładów pracy</t>
  </si>
  <si>
    <t>w tym zwolnieni z przyczyn</t>
  </si>
  <si>
    <t xml:space="preserve">oferty pracy zgłoszone  </t>
  </si>
  <si>
    <t xml:space="preserve">w tym wybrane sekcje PKD: </t>
  </si>
  <si>
    <t xml:space="preserve">* W jednocyfrowych grupach zawodów, odsetek w stosunku do liczby bezrobotnych ogółem z zawodem (B=100%). </t>
  </si>
  <si>
    <t xml:space="preserve">* W jednocyfrowych grupach zawodów, odsetek w stosunku do liczby ofert ogółem z zawodem (B=100%). </t>
  </si>
  <si>
    <t>Pracownicy (ogółem)</t>
  </si>
  <si>
    <t xml:space="preserve"> z zakładów sektora prywatnego</t>
  </si>
  <si>
    <t>z zakładów  sektora publicznego</t>
  </si>
  <si>
    <r>
      <t xml:space="preserve">Polska </t>
    </r>
    <r>
      <rPr>
        <b/>
        <vertAlign val="superscript"/>
        <sz val="14"/>
        <color theme="1"/>
        <rFont val="Times New Roman"/>
        <family val="1"/>
        <charset val="238"/>
      </rPr>
      <t>1</t>
    </r>
  </si>
  <si>
    <r>
      <t xml:space="preserve">województwo podkarpackie </t>
    </r>
    <r>
      <rPr>
        <b/>
        <vertAlign val="superscript"/>
        <sz val="14"/>
        <color theme="1"/>
        <rFont val="Times New Roman"/>
        <family val="1"/>
        <charset val="238"/>
      </rPr>
      <t>1</t>
    </r>
  </si>
  <si>
    <r>
      <t xml:space="preserve">15-24 lat </t>
    </r>
    <r>
      <rPr>
        <vertAlign val="superscript"/>
        <sz val="11"/>
        <color theme="1"/>
        <rFont val="Times New Roman"/>
        <family val="1"/>
        <charset val="238"/>
      </rPr>
      <t>1</t>
    </r>
  </si>
  <si>
    <t xml:space="preserve">       staże</t>
  </si>
  <si>
    <t>aktywne formy promocji zatrudnienia</t>
  </si>
  <si>
    <t>szkolenia*</t>
  </si>
  <si>
    <t xml:space="preserve"> z aktywnych form:</t>
  </si>
  <si>
    <r>
      <rPr>
        <vertAlign val="superscript"/>
        <sz val="9"/>
        <color theme="1"/>
        <rFont val="Times New Roman"/>
        <family val="1"/>
        <charset val="238"/>
      </rPr>
      <t>1</t>
    </r>
    <r>
      <rPr>
        <sz val="9"/>
        <color theme="1"/>
        <rFont val="Times New Roman"/>
        <family val="1"/>
        <charset val="238"/>
      </rPr>
      <t xml:space="preserve"> - BDL, GUS Warszawa 2017 r.</t>
    </r>
  </si>
  <si>
    <t>* Ostatni z opisywanych kwartałów do poprzedniego. Wzrost lub spadek w pkt. proc.</t>
  </si>
  <si>
    <t>Tabela II.     BEZROBOTNI W PUP ORAZ STOPA BEZROBOCIA WG POWIATÓW</t>
  </si>
  <si>
    <t>Tabela IX. BEZROBOTNI WEDŁUG WIEKU</t>
  </si>
  <si>
    <t>Tabela X. BEZROBOTNI WEDŁUG WYKSZTAŁCENIA</t>
  </si>
  <si>
    <t>Tabela XI. BEZROBOTNI WEDŁUG STAŻU PRACY</t>
  </si>
  <si>
    <t xml:space="preserve">                   WYKSZTAŁCENIA I STAŻU PRACY ORAZ CZASU POZOSTAWANIA BEZ PRACY</t>
  </si>
  <si>
    <t xml:space="preserve">Tabela XVI. BEZROBOTNI ZAMIESZKALI NA WSI WEDŁUG WIEKU, </t>
  </si>
  <si>
    <t xml:space="preserve">Tabela XVII. BEZROBOTNE KOBIETY ZAMIESZKAŁE NA WSI WEDŁUG WIEKU, </t>
  </si>
  <si>
    <t>Tabela XIX. BEZROBOTNI W SZCZEGÓLNEJ SYTUACJI NA RYNKU PRACY</t>
  </si>
  <si>
    <t>Tabela XX. BEZROBOTNI WEDŁUG WIEKU, W TYM DO 30 ROKU ŻYCIA I POWYŻEJ 50 ROKU ŻYCIA</t>
  </si>
  <si>
    <t>Tabela XXI. BEZROBOTNI DŁUGOTRWALE</t>
  </si>
  <si>
    <t xml:space="preserve">Tabela XXII.  BEZROBOTNI POPRZEDNIO PRACUJĄCY </t>
  </si>
  <si>
    <t>Tabela XXIV. BEROBOTNI WG GRUP ZAWODÓW</t>
  </si>
  <si>
    <t>Tabela XXV. Wolne miejsca pracy i miejsca aktywizacji zawodowej zgłoszone</t>
  </si>
  <si>
    <t>Tabela XXVI.   ZMIANY W LICZBIE WOLNYCH MIEJSC PRACY I MIEJSC AKTYWIZACJI ZAWODOWEJ ZGŁOSZONYCH PRZEZ PRACODAWCÓW DO PUP</t>
  </si>
  <si>
    <t xml:space="preserve">Tabela XXVII. WOLNE MIEJSCA PRACY I MIEJSCA AKTYWIZACJI ZAWODOWEJ  ZGŁOSZONE </t>
  </si>
  <si>
    <t>Tabela XXVIII.  WYDATKI REALIZOWANE Z FUNDUSZU PRACY</t>
  </si>
  <si>
    <t>Tabela XXIX   Aktywne formy promocji zatrudnienia wg powiatów. Liczba bezrobotnych aktywizowanych w ramach poszczególnych form,</t>
  </si>
  <si>
    <t xml:space="preserve">Tabela XXX. ZGŁOSZENIA ZWOLNIEŃ Z PRZYCZYN NIEDOTYCZĄCYCH PRACOWNIKÓW </t>
  </si>
  <si>
    <t>Tabela XXXI.  WSKAŹNIK  ZATRUDNIENIA</t>
  </si>
  <si>
    <t xml:space="preserve">                           IV kwartał danego roku</t>
  </si>
  <si>
    <t xml:space="preserve">                     w roku sprawozdawczym</t>
  </si>
  <si>
    <t xml:space="preserve">                          województwo podkarpackie</t>
  </si>
  <si>
    <t xml:space="preserve">                         województwo podkarpackie, aktywne i pasywne formy promocji zatrudnieia</t>
  </si>
  <si>
    <t xml:space="preserve">                       PRZEZ PRACODAWCÓW DO PUP </t>
  </si>
  <si>
    <t xml:space="preserve">                       w okresie roku, województwo podkarpackie</t>
  </si>
  <si>
    <t xml:space="preserve">                           województwo podkarpackie, w okresie roku sprawozdawczego</t>
  </si>
  <si>
    <t xml:space="preserve">                     przez pracodawców do PUP</t>
  </si>
  <si>
    <t xml:space="preserve">                      stan w końcu roku, województwo podkarpackie</t>
  </si>
  <si>
    <t xml:space="preserve">                      województwo podkarpackie</t>
  </si>
  <si>
    <t xml:space="preserve">                     WEDŁUG POLSKIEJ KLASYFIKACJI DZIAŁALNOŚCI (PKD)</t>
  </si>
  <si>
    <t xml:space="preserve">                     stan w końcu roku, województwo podkarpackie</t>
  </si>
  <si>
    <t xml:space="preserve">                      Stan w końcu roku, województwo podkarpackie</t>
  </si>
  <si>
    <t xml:space="preserve">                   stan w końcu roku, województwo podkarpackie</t>
  </si>
  <si>
    <t xml:space="preserve">                    WYKSZTAŁCENIA I STAŻU PRACY ORAZ CZASU POZOSTAWANIA BEZ PRACY</t>
  </si>
  <si>
    <t xml:space="preserve">                     WYKSZTAŁCENIA I STAŻU PRACY ORAZ CZASU POZOSTAWANIA BEZ PRACY</t>
  </si>
  <si>
    <t>Tabela XV.    BEZROBOTNI ZAMIESZKALI NA WSI</t>
  </si>
  <si>
    <t xml:space="preserve">                     Stan w końcu roku, województwo podkarpackie</t>
  </si>
  <si>
    <t xml:space="preserve">Tabela XIII.  BEZROBOTNE KOBIETY WEDŁUG WIEKU, </t>
  </si>
  <si>
    <t xml:space="preserve">Tabela XII.  BEZROBOTNI WEDŁUG WIEKU, </t>
  </si>
  <si>
    <t xml:space="preserve">                 Stan w końcu okresu</t>
  </si>
  <si>
    <t>Tabela VIII.    BEZROBOTNI POSIADAJĄCY PRAWO DO ZASIŁKU</t>
  </si>
  <si>
    <t>Tabela VII.   "ODPŁYW" BEZROBOTNYCH W POWIATACH</t>
  </si>
  <si>
    <t xml:space="preserve">                     w roku sprawozdawczym, województwo podkarpackie</t>
  </si>
  <si>
    <t>Tabela VI.   BEZROBOTNI, KTÓRZY PODJĘLI PRACĘ</t>
  </si>
  <si>
    <t xml:space="preserve">                   w roku sprawozdawczym, województwo podkarpackie</t>
  </si>
  <si>
    <t xml:space="preserve">Tabela V.  BEZROBOTNI WYŁĄCZENI Z REJESTRU "ODPŁYW" </t>
  </si>
  <si>
    <t>Tabela IV.   "NAPŁYW" BEZROBOTNYCH W POWIATACH</t>
  </si>
  <si>
    <t xml:space="preserve">                    w roku sprawozdawczym, województwo podkarpackie</t>
  </si>
  <si>
    <t>Tabela III.   BEZROBOTNI ZAREJESTROWANI "NAPŁYW"</t>
  </si>
  <si>
    <t xml:space="preserve">                   Stan w końcu okresu</t>
  </si>
  <si>
    <t>Tabela I.     STAN I STRUKTURA OSÓB BEZROBOTNYCH ZAREJESTROWANYCH W PUP</t>
  </si>
  <si>
    <t xml:space="preserve">                  Stan w końcu okresu, województwo podkarpackie</t>
  </si>
  <si>
    <t>*** Odsetek dla ofert bez zawodu w stosunku do "ogółem" (A+B=100%).</t>
  </si>
  <si>
    <t>% do ogółem</t>
  </si>
  <si>
    <t>% aktywnych form</t>
  </si>
  <si>
    <r>
      <t xml:space="preserve">pozostałe aktywne formy </t>
    </r>
    <r>
      <rPr>
        <vertAlign val="superscript"/>
        <sz val="11"/>
        <color theme="1"/>
        <rFont val="Times New Roman"/>
        <family val="1"/>
        <charset val="238"/>
      </rPr>
      <t>1</t>
    </r>
  </si>
  <si>
    <t>Tabela XXIII. ZMIANY ILOŚCI BEZROBOTNYCH WEDŁUG GRUP ZAWODOWYCH</t>
  </si>
  <si>
    <r>
      <rPr>
        <vertAlign val="superscript"/>
        <sz val="11"/>
        <color theme="1"/>
        <rFont val="Times New Roman"/>
        <family val="1"/>
        <charset val="238"/>
      </rPr>
      <t>1</t>
    </r>
    <r>
      <rPr>
        <sz val="11"/>
        <color theme="1"/>
        <rFont val="Times New Roman"/>
        <family val="1"/>
        <charset val="238"/>
      </rPr>
      <t xml:space="preserve"> Kategoria ta od 2016 r. zawiera refundację wynagrodzeń osobom będącym do 30 roku życia.</t>
    </r>
  </si>
  <si>
    <t xml:space="preserve">% </t>
  </si>
  <si>
    <t>do 1</t>
  </si>
  <si>
    <t>od 1 do 3</t>
  </si>
  <si>
    <t>od 3 do 6</t>
  </si>
  <si>
    <t>od 6 do 12</t>
  </si>
  <si>
    <t>od 12 do 24</t>
  </si>
  <si>
    <t>pow. 24</t>
  </si>
  <si>
    <t>bezrobotne kobiety</t>
  </si>
  <si>
    <t>bezrobotni ogółem zam. na wsi</t>
  </si>
  <si>
    <t>bezrobotne kobiety zam. na wsi</t>
  </si>
  <si>
    <t>** Kategoria ta zawiera stypendia dla uczestników i składki na ubezpieczenie społeczne za okres stażu, przygotowania zawodowego dorosłych</t>
  </si>
  <si>
    <t xml:space="preserve">      realizacji studiów podyplomowych i szkolenia oraz stypendia i składki na ubezpieczenia społeczne za okres kontynuowania nauki. </t>
  </si>
  <si>
    <t>wzrost/spadek ogółem</t>
  </si>
  <si>
    <t>31 XII '17</t>
  </si>
  <si>
    <t>31 XII '16*</t>
  </si>
  <si>
    <t xml:space="preserve">                   Stan na 31 XII '17 r.</t>
  </si>
  <si>
    <t xml:space="preserve">                    Stan na 31 XII '17 r.</t>
  </si>
  <si>
    <t xml:space="preserve">                     Stan na 31 XII '17 r.</t>
  </si>
  <si>
    <t>w 2017 r.</t>
  </si>
  <si>
    <t>liczba bezrobotnych 31 XII '17</t>
  </si>
  <si>
    <t>w okresie 2017 r.</t>
  </si>
  <si>
    <t>oferty pracy w '17 r.</t>
  </si>
  <si>
    <t>B 2017</t>
  </si>
  <si>
    <t>w okresie '17 r.</t>
  </si>
  <si>
    <t>16</t>
  </si>
  <si>
    <t>gospodarstwa domowe zatrudniające pracowników; produkujące wyroby i świadczące usługi na własne potrzeby</t>
  </si>
  <si>
    <t>W tablicy XXXI zostały wykorzystane również dane opublikowane na stronie internetowej GUS</t>
  </si>
  <si>
    <t>Wartości dla Polski 2013 r. na podstawie "Monitoring Rynku Pracy. Informacja Kwartalna o aktywności ekonomicznej ludności" GUS Departament Rynku Pracy str. 6.</t>
  </si>
  <si>
    <t>Tabela XIV a. BEZROBOTNI  WEDŁUG WIEKU I CZASU POZOSTAWANIA BEZ PRACY</t>
  </si>
  <si>
    <t>Liczba bezrobotnych ogółem</t>
  </si>
  <si>
    <t>Stan na 31 XII '17</t>
  </si>
  <si>
    <t>z ogółem: czas pozostawania bez pracy w miesiącach</t>
  </si>
  <si>
    <t>Tabela XIV b. BEZROBOTNI  WEDŁUG WYKSZTAŁCENIA I CZASU POZOSTAWANIA BEZ PRACY</t>
  </si>
  <si>
    <t xml:space="preserve">                      Stan w końcu roku, województwo podkarpackie, rozkład liczbowy i procentowy</t>
  </si>
  <si>
    <t>Staż pracy (liczba lat)</t>
  </si>
  <si>
    <t>Tabela XIV c. BEZROBOTNI  WEDŁUG STAŻU PRACY I CZASU POZOSTAWANIA BEZ PRACY</t>
  </si>
  <si>
    <t>średnie ogólno-kształcące</t>
  </si>
  <si>
    <t>Tabela XVIII a. BEZROBOTNI  ZAM. NA WSI WG WIEKU I CZASU POZOSTAWANIA BEZ PRACY</t>
  </si>
  <si>
    <t>zgłoszenia</t>
  </si>
  <si>
    <t>zwolnienia</t>
  </si>
  <si>
    <t>Tabela XVIII b. BEZROBOTNI  ZAM. NA WSI WG WYKSZTAŁCENIA I CZASU POZOSTAWANIA BEZ PRACY</t>
  </si>
  <si>
    <t>Tabela XVIII c. BEZROBOTNI  ZAM. NA WSI WG STAŻU PRACY I CZASU POZOSTAWANIA BEZ PRACY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</si>
</sst>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z_ł_-;\-* #,##0.00\ _z_ł_-;_-* &quot;-&quot;??\ _z_ł_-;_-@_-"/>
    <numFmt numFmtId="164" formatCode="0.0"/>
    <numFmt numFmtId="165" formatCode="#,##0.0"/>
    <numFmt numFmtId="166" formatCode="_-* #,##0.0\ _z_ł_-;\-* #,##0.0\ _z_ł_-;_-* &quot;-&quot;??\ _z_ł_-;_-@_-"/>
    <numFmt numFmtId="167" formatCode="_-* #,##0\ _z_ł_-;\-* #,##0\ _z_ł_-;_-* &quot;-&quot;??\ _z_ł_-;_-@_-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Cambria"/>
      <family val="1"/>
      <charset val="238"/>
      <scheme val="major"/>
    </font>
    <font>
      <sz val="8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4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vertAlign val="superscript"/>
      <sz val="14"/>
      <color theme="1"/>
      <name val="Times New Roman"/>
      <family val="1"/>
      <charset val="238"/>
    </font>
    <font>
      <vertAlign val="superscript"/>
      <sz val="11"/>
      <color theme="1"/>
      <name val="Times New Roman"/>
      <family val="1"/>
      <charset val="238"/>
    </font>
    <font>
      <vertAlign val="superscript"/>
      <sz val="9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8"/>
      <name val="Times New Roman"/>
      <family val="1"/>
      <charset val="238"/>
    </font>
    <font>
      <i/>
      <sz val="9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7" tint="0.79998168889431442"/>
        <bgColor rgb="FF000000"/>
      </patternFill>
    </fill>
    <fill>
      <patternFill patternType="solid">
        <fgColor rgb="FFE7E2EE"/>
        <bgColor indexed="64"/>
      </patternFill>
    </fill>
  </fills>
  <borders count="10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>
      <alignment horizontal="right" vertical="center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926">
    <xf numFmtId="0" fontId="0" fillId="0" borderId="0" xfId="0"/>
    <xf numFmtId="0" fontId="1" fillId="2" borderId="0" xfId="0" applyFont="1" applyFill="1"/>
    <xf numFmtId="0" fontId="0" fillId="2" borderId="0" xfId="0" applyFill="1"/>
    <xf numFmtId="3" fontId="4" fillId="2" borderId="11" xfId="0" applyNumberFormat="1" applyFont="1" applyFill="1" applyBorder="1" applyAlignment="1">
      <alignment horizontal="center" vertical="center" wrapText="1"/>
    </xf>
    <xf numFmtId="3" fontId="4" fillId="2" borderId="31" xfId="0" applyNumberFormat="1" applyFont="1" applyFill="1" applyBorder="1" applyAlignment="1">
      <alignment horizontal="center" vertical="center" wrapText="1"/>
    </xf>
    <xf numFmtId="3" fontId="4" fillId="2" borderId="12" xfId="0" applyNumberFormat="1" applyFont="1" applyFill="1" applyBorder="1" applyAlignment="1">
      <alignment horizontal="center" vertical="center" wrapText="1"/>
    </xf>
    <xf numFmtId="3" fontId="4" fillId="2" borderId="30" xfId="0" applyNumberFormat="1" applyFont="1" applyFill="1" applyBorder="1" applyAlignment="1">
      <alignment horizontal="center" vertical="center" wrapText="1"/>
    </xf>
    <xf numFmtId="165" fontId="4" fillId="2" borderId="10" xfId="0" applyNumberFormat="1" applyFont="1" applyFill="1" applyBorder="1" applyAlignment="1">
      <alignment horizontal="center" vertical="center" wrapText="1"/>
    </xf>
    <xf numFmtId="165" fontId="4" fillId="2" borderId="13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2" borderId="18" xfId="0" applyFont="1" applyFill="1" applyBorder="1" applyAlignment="1">
      <alignment horizontal="left" vertical="center" wrapText="1"/>
    </xf>
    <xf numFmtId="3" fontId="4" fillId="2" borderId="9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3" fontId="4" fillId="2" borderId="10" xfId="0" applyNumberFormat="1" applyFont="1" applyFill="1" applyBorder="1" applyAlignment="1">
      <alignment horizontal="center" vertical="center"/>
    </xf>
    <xf numFmtId="164" fontId="4" fillId="2" borderId="9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4" fillId="2" borderId="10" xfId="0" applyNumberFormat="1" applyFont="1" applyFill="1" applyBorder="1" applyAlignment="1">
      <alignment horizontal="center" vertical="center"/>
    </xf>
    <xf numFmtId="0" fontId="4" fillId="2" borderId="18" xfId="0" applyFont="1" applyFill="1" applyBorder="1"/>
    <xf numFmtId="0" fontId="4" fillId="2" borderId="33" xfId="0" applyFont="1" applyFill="1" applyBorder="1"/>
    <xf numFmtId="3" fontId="4" fillId="2" borderId="11" xfId="0" applyNumberFormat="1" applyFont="1" applyFill="1" applyBorder="1" applyAlignment="1">
      <alignment horizontal="center" vertical="center"/>
    </xf>
    <xf numFmtId="3" fontId="4" fillId="2" borderId="12" xfId="0" applyNumberFormat="1" applyFont="1" applyFill="1" applyBorder="1" applyAlignment="1">
      <alignment horizontal="center" vertical="center"/>
    </xf>
    <xf numFmtId="3" fontId="4" fillId="2" borderId="13" xfId="0" applyNumberFormat="1" applyFont="1" applyFill="1" applyBorder="1" applyAlignment="1">
      <alignment horizontal="center" vertical="center"/>
    </xf>
    <xf numFmtId="164" fontId="4" fillId="2" borderId="11" xfId="0" applyNumberFormat="1" applyFont="1" applyFill="1" applyBorder="1" applyAlignment="1">
      <alignment horizontal="center" vertical="center"/>
    </xf>
    <xf numFmtId="164" fontId="4" fillId="2" borderId="12" xfId="0" applyNumberFormat="1" applyFont="1" applyFill="1" applyBorder="1" applyAlignment="1">
      <alignment horizontal="center" vertical="center"/>
    </xf>
    <xf numFmtId="164" fontId="4" fillId="2" borderId="13" xfId="0" applyNumberFormat="1" applyFont="1" applyFill="1" applyBorder="1" applyAlignment="1">
      <alignment horizontal="center" vertical="center"/>
    </xf>
    <xf numFmtId="14" fontId="4" fillId="3" borderId="11" xfId="0" applyNumberFormat="1" applyFont="1" applyFill="1" applyBorder="1" applyAlignment="1">
      <alignment horizontal="center" vertical="center" wrapText="1"/>
    </xf>
    <xf numFmtId="14" fontId="4" fillId="3" borderId="31" xfId="0" applyNumberFormat="1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14" fontId="4" fillId="3" borderId="12" xfId="0" applyNumberFormat="1" applyFont="1" applyFill="1" applyBorder="1" applyAlignment="1">
      <alignment horizontal="center" vertical="center" wrapText="1"/>
    </xf>
    <xf numFmtId="3" fontId="4" fillId="2" borderId="89" xfId="0" applyNumberFormat="1" applyFont="1" applyFill="1" applyBorder="1" applyAlignment="1">
      <alignment horizontal="center" vertical="center"/>
    </xf>
    <xf numFmtId="3" fontId="4" fillId="2" borderId="88" xfId="0" applyNumberFormat="1" applyFont="1" applyFill="1" applyBorder="1" applyAlignment="1">
      <alignment horizontal="center" vertical="center"/>
    </xf>
    <xf numFmtId="0" fontId="6" fillId="2" borderId="48" xfId="0" applyFont="1" applyFill="1" applyBorder="1" applyAlignment="1">
      <alignment horizontal="left" vertical="center" wrapText="1"/>
    </xf>
    <xf numFmtId="3" fontId="6" fillId="2" borderId="89" xfId="0" applyNumberFormat="1" applyFont="1" applyFill="1" applyBorder="1" applyAlignment="1">
      <alignment horizontal="center" vertical="center"/>
    </xf>
    <xf numFmtId="3" fontId="6" fillId="2" borderId="88" xfId="0" applyNumberFormat="1" applyFont="1" applyFill="1" applyBorder="1" applyAlignment="1">
      <alignment horizontal="center" vertical="center"/>
    </xf>
    <xf numFmtId="3" fontId="6" fillId="2" borderId="25" xfId="0" applyNumberFormat="1" applyFont="1" applyFill="1" applyBorder="1" applyAlignment="1">
      <alignment horizontal="center" vertical="center"/>
    </xf>
    <xf numFmtId="164" fontId="6" fillId="2" borderId="89" xfId="0" applyNumberFormat="1" applyFont="1" applyFill="1" applyBorder="1" applyAlignment="1">
      <alignment horizontal="center" vertical="center"/>
    </xf>
    <xf numFmtId="164" fontId="6" fillId="2" borderId="88" xfId="0" applyNumberFormat="1" applyFont="1" applyFill="1" applyBorder="1" applyAlignment="1">
      <alignment horizontal="center" vertical="center"/>
    </xf>
    <xf numFmtId="164" fontId="6" fillId="2" borderId="25" xfId="0" applyNumberFormat="1" applyFont="1" applyFill="1" applyBorder="1" applyAlignment="1">
      <alignment horizontal="center" vertical="center"/>
    </xf>
    <xf numFmtId="165" fontId="4" fillId="2" borderId="10" xfId="0" applyNumberFormat="1" applyFont="1" applyFill="1" applyBorder="1" applyAlignment="1">
      <alignment horizontal="center" vertical="center"/>
    </xf>
    <xf numFmtId="49" fontId="4" fillId="2" borderId="18" xfId="0" applyNumberFormat="1" applyFont="1" applyFill="1" applyBorder="1" applyAlignment="1">
      <alignment horizontal="left" vertical="center" wrapText="1" indent="5"/>
    </xf>
    <xf numFmtId="49" fontId="4" fillId="2" borderId="33" xfId="0" applyNumberFormat="1" applyFont="1" applyFill="1" applyBorder="1" applyAlignment="1">
      <alignment horizontal="left" vertical="center" wrapText="1" indent="5"/>
    </xf>
    <xf numFmtId="165" fontId="4" fillId="2" borderId="13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top"/>
    </xf>
    <xf numFmtId="0" fontId="4" fillId="3" borderId="11" xfId="0" applyFont="1" applyFill="1" applyBorder="1" applyAlignment="1">
      <alignment horizontal="center"/>
    </xf>
    <xf numFmtId="3" fontId="4" fillId="2" borderId="51" xfId="0" applyNumberFormat="1" applyFont="1" applyFill="1" applyBorder="1" applyAlignment="1">
      <alignment horizontal="center" vertical="center"/>
    </xf>
    <xf numFmtId="165" fontId="4" fillId="2" borderId="49" xfId="0" applyNumberFormat="1" applyFont="1" applyFill="1" applyBorder="1" applyAlignment="1">
      <alignment horizontal="center" vertical="center"/>
    </xf>
    <xf numFmtId="49" fontId="4" fillId="2" borderId="34" xfId="0" applyNumberFormat="1" applyFont="1" applyFill="1" applyBorder="1" applyAlignment="1">
      <alignment horizontal="left" vertical="center" wrapText="1" indent="5"/>
    </xf>
    <xf numFmtId="3" fontId="4" fillId="2" borderId="7" xfId="0" applyNumberFormat="1" applyFont="1" applyFill="1" applyBorder="1" applyAlignment="1">
      <alignment horizontal="center" vertical="center"/>
    </xf>
    <xf numFmtId="165" fontId="4" fillId="2" borderId="8" xfId="0" applyNumberFormat="1" applyFont="1" applyFill="1" applyBorder="1" applyAlignment="1">
      <alignment horizontal="center" vertical="center"/>
    </xf>
    <xf numFmtId="0" fontId="4" fillId="3" borderId="43" xfId="0" applyFont="1" applyFill="1" applyBorder="1" applyAlignment="1">
      <alignment horizontal="center" vertical="center" wrapText="1"/>
    </xf>
    <xf numFmtId="0" fontId="4" fillId="3" borderId="59" xfId="0" applyFont="1" applyFill="1" applyBorder="1" applyAlignment="1">
      <alignment horizontal="center"/>
    </xf>
    <xf numFmtId="3" fontId="4" fillId="2" borderId="18" xfId="0" applyNumberFormat="1" applyFont="1" applyFill="1" applyBorder="1" applyAlignment="1">
      <alignment horizontal="center" vertical="center"/>
    </xf>
    <xf numFmtId="3" fontId="4" fillId="2" borderId="63" xfId="0" applyNumberFormat="1" applyFont="1" applyFill="1" applyBorder="1" applyAlignment="1">
      <alignment horizontal="center" vertical="center"/>
    </xf>
    <xf numFmtId="3" fontId="4" fillId="2" borderId="34" xfId="0" applyNumberFormat="1" applyFont="1" applyFill="1" applyBorder="1" applyAlignment="1">
      <alignment horizontal="center" vertical="center"/>
    </xf>
    <xf numFmtId="3" fontId="4" fillId="2" borderId="33" xfId="0" applyNumberFormat="1" applyFont="1" applyFill="1" applyBorder="1" applyAlignment="1">
      <alignment horizontal="center" vertical="center"/>
    </xf>
    <xf numFmtId="49" fontId="4" fillId="2" borderId="32" xfId="0" applyNumberFormat="1" applyFont="1" applyFill="1" applyBorder="1" applyAlignment="1">
      <alignment horizontal="left" vertical="center" wrapText="1" indent="3"/>
    </xf>
    <xf numFmtId="3" fontId="4" fillId="2" borderId="86" xfId="0" applyNumberFormat="1" applyFont="1" applyFill="1" applyBorder="1" applyAlignment="1">
      <alignment horizontal="center" vertical="center"/>
    </xf>
    <xf numFmtId="165" fontId="4" fillId="2" borderId="27" xfId="0" applyNumberFormat="1" applyFont="1" applyFill="1" applyBorder="1" applyAlignment="1">
      <alignment horizontal="center" vertical="center"/>
    </xf>
    <xf numFmtId="3" fontId="4" fillId="2" borderId="32" xfId="0" applyNumberFormat="1" applyFont="1" applyFill="1" applyBorder="1" applyAlignment="1">
      <alignment horizontal="center" vertical="center"/>
    </xf>
    <xf numFmtId="49" fontId="4" fillId="2" borderId="33" xfId="0" applyNumberFormat="1" applyFont="1" applyFill="1" applyBorder="1" applyAlignment="1">
      <alignment horizontal="left" vertical="center" wrapText="1" indent="3"/>
    </xf>
    <xf numFmtId="49" fontId="4" fillId="2" borderId="44" xfId="0" applyNumberFormat="1" applyFont="1" applyFill="1" applyBorder="1" applyAlignment="1">
      <alignment horizontal="left" vertical="center" wrapText="1" indent="5"/>
    </xf>
    <xf numFmtId="3" fontId="4" fillId="2" borderId="22" xfId="0" applyNumberFormat="1" applyFont="1" applyFill="1" applyBorder="1" applyAlignment="1">
      <alignment horizontal="center" vertical="center"/>
    </xf>
    <xf numFmtId="165" fontId="4" fillId="2" borderId="24" xfId="0" applyNumberFormat="1" applyFont="1" applyFill="1" applyBorder="1" applyAlignment="1">
      <alignment horizontal="center" vertical="center"/>
    </xf>
    <xf numFmtId="3" fontId="4" fillId="2" borderId="44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left" vertical="center" wrapText="1"/>
    </xf>
    <xf numFmtId="3" fontId="6" fillId="2" borderId="4" xfId="0" applyNumberFormat="1" applyFont="1" applyFill="1" applyBorder="1" applyAlignment="1">
      <alignment horizontal="center" vertical="center"/>
    </xf>
    <xf numFmtId="165" fontId="6" fillId="2" borderId="6" xfId="0" applyNumberFormat="1" applyFont="1" applyFill="1" applyBorder="1" applyAlignment="1">
      <alignment horizontal="center" vertical="center"/>
    </xf>
    <xf numFmtId="3" fontId="6" fillId="2" borderId="56" xfId="0" applyNumberFormat="1" applyFont="1" applyFill="1" applyBorder="1" applyAlignment="1">
      <alignment horizontal="center" vertical="center"/>
    </xf>
    <xf numFmtId="3" fontId="6" fillId="2" borderId="29" xfId="0" applyNumberFormat="1" applyFont="1" applyFill="1" applyBorder="1" applyAlignment="1">
      <alignment horizontal="center" vertical="center" wrapText="1"/>
    </xf>
    <xf numFmtId="3" fontId="6" fillId="2" borderId="26" xfId="0" applyNumberFormat="1" applyFont="1" applyFill="1" applyBorder="1" applyAlignment="1">
      <alignment horizontal="center" vertical="center" wrapText="1"/>
    </xf>
    <xf numFmtId="165" fontId="4" fillId="2" borderId="12" xfId="0" applyNumberFormat="1" applyFont="1" applyFill="1" applyBorder="1" applyAlignment="1">
      <alignment horizontal="center" vertical="center" wrapText="1"/>
    </xf>
    <xf numFmtId="3" fontId="4" fillId="2" borderId="0" xfId="0" applyNumberFormat="1" applyFont="1" applyFill="1"/>
    <xf numFmtId="0" fontId="7" fillId="2" borderId="0" xfId="0" applyFont="1" applyFill="1"/>
    <xf numFmtId="0" fontId="4" fillId="3" borderId="13" xfId="0" applyFont="1" applyFill="1" applyBorder="1" applyAlignment="1">
      <alignment horizontal="center"/>
    </xf>
    <xf numFmtId="3" fontId="4" fillId="2" borderId="9" xfId="0" applyNumberFormat="1" applyFont="1" applyFill="1" applyBorder="1" applyAlignment="1">
      <alignment horizontal="center" vertical="center" wrapText="1"/>
    </xf>
    <xf numFmtId="3" fontId="4" fillId="2" borderId="9" xfId="0" applyNumberFormat="1" applyFont="1" applyFill="1" applyBorder="1" applyAlignment="1">
      <alignment horizontal="center" wrapText="1"/>
    </xf>
    <xf numFmtId="3" fontId="4" fillId="2" borderId="11" xfId="0" applyNumberFormat="1" applyFont="1" applyFill="1" applyBorder="1" applyAlignment="1">
      <alignment horizontal="center" wrapText="1"/>
    </xf>
    <xf numFmtId="0" fontId="4" fillId="2" borderId="34" xfId="0" applyFont="1" applyFill="1" applyBorder="1" applyAlignment="1">
      <alignment horizontal="left" vertical="center" wrapText="1"/>
    </xf>
    <xf numFmtId="165" fontId="4" fillId="2" borderId="8" xfId="0" applyNumberFormat="1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left" vertical="center" wrapText="1"/>
    </xf>
    <xf numFmtId="3" fontId="6" fillId="2" borderId="7" xfId="0" applyNumberFormat="1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165" fontId="6" fillId="2" borderId="8" xfId="0" applyNumberFormat="1" applyFont="1" applyFill="1" applyBorder="1" applyAlignment="1">
      <alignment horizontal="center" vertical="center" wrapText="1"/>
    </xf>
    <xf numFmtId="3" fontId="0" fillId="2" borderId="0" xfId="0" applyNumberFormat="1" applyFill="1"/>
    <xf numFmtId="49" fontId="4" fillId="2" borderId="19" xfId="0" applyNumberFormat="1" applyFont="1" applyFill="1" applyBorder="1" applyAlignment="1">
      <alignment horizontal="left" vertical="center" wrapText="1"/>
    </xf>
    <xf numFmtId="3" fontId="4" fillId="2" borderId="20" xfId="0" applyNumberFormat="1" applyFont="1" applyFill="1" applyBorder="1" applyAlignment="1">
      <alignment horizontal="center" vertical="center" wrapText="1"/>
    </xf>
    <xf numFmtId="165" fontId="4" fillId="2" borderId="20" xfId="0" applyNumberFormat="1" applyFont="1" applyFill="1" applyBorder="1" applyAlignment="1">
      <alignment horizontal="center" vertical="center" wrapText="1"/>
    </xf>
    <xf numFmtId="49" fontId="4" fillId="2" borderId="18" xfId="0" applyNumberFormat="1" applyFont="1" applyFill="1" applyBorder="1" applyAlignment="1">
      <alignment horizontal="left" vertical="center" wrapText="1" indent="2"/>
    </xf>
    <xf numFmtId="165" fontId="4" fillId="2" borderId="21" xfId="0" applyNumberFormat="1" applyFont="1" applyFill="1" applyBorder="1" applyAlignment="1">
      <alignment horizontal="center" vertical="center"/>
    </xf>
    <xf numFmtId="3" fontId="4" fillId="2" borderId="9" xfId="0" quotePrefix="1" applyNumberFormat="1" applyFont="1" applyFill="1" applyBorder="1" applyAlignment="1">
      <alignment horizontal="center" vertical="center"/>
    </xf>
    <xf numFmtId="165" fontId="4" fillId="2" borderId="21" xfId="0" quotePrefix="1" applyNumberFormat="1" applyFont="1" applyFill="1" applyBorder="1" applyAlignment="1">
      <alignment horizontal="center" vertical="center"/>
    </xf>
    <xf numFmtId="49" fontId="4" fillId="2" borderId="18" xfId="0" applyNumberFormat="1" applyFont="1" applyFill="1" applyBorder="1" applyAlignment="1">
      <alignment horizontal="left" vertical="center" wrapText="1"/>
    </xf>
    <xf numFmtId="49" fontId="4" fillId="2" borderId="63" xfId="0" applyNumberFormat="1" applyFont="1" applyFill="1" applyBorder="1" applyAlignment="1">
      <alignment horizontal="left" vertical="center" wrapText="1"/>
    </xf>
    <xf numFmtId="165" fontId="4" fillId="2" borderId="82" xfId="0" applyNumberFormat="1" applyFont="1" applyFill="1" applyBorder="1" applyAlignment="1">
      <alignment horizontal="center" vertical="center"/>
    </xf>
    <xf numFmtId="49" fontId="4" fillId="2" borderId="34" xfId="0" applyNumberFormat="1" applyFont="1" applyFill="1" applyBorder="1" applyAlignment="1">
      <alignment horizontal="left" vertical="center" wrapText="1"/>
    </xf>
    <xf numFmtId="165" fontId="4" fillId="2" borderId="81" xfId="0" applyNumberFormat="1" applyFont="1" applyFill="1" applyBorder="1" applyAlignment="1">
      <alignment horizontal="center" vertical="center"/>
    </xf>
    <xf numFmtId="49" fontId="4" fillId="2" borderId="33" xfId="0" applyNumberFormat="1" applyFont="1" applyFill="1" applyBorder="1" applyAlignment="1">
      <alignment horizontal="left" vertical="center" wrapText="1"/>
    </xf>
    <xf numFmtId="3" fontId="4" fillId="2" borderId="11" xfId="0" quotePrefix="1" applyNumberFormat="1" applyFont="1" applyFill="1" applyBorder="1" applyAlignment="1">
      <alignment horizontal="center" vertical="center"/>
    </xf>
    <xf numFmtId="165" fontId="4" fillId="2" borderId="59" xfId="0" quotePrefix="1" applyNumberFormat="1" applyFont="1" applyFill="1" applyBorder="1" applyAlignment="1">
      <alignment horizontal="center" vertical="center"/>
    </xf>
    <xf numFmtId="165" fontId="4" fillId="2" borderId="59" xfId="0" applyNumberFormat="1" applyFont="1" applyFill="1" applyBorder="1" applyAlignment="1">
      <alignment horizontal="center" vertical="center"/>
    </xf>
    <xf numFmtId="49" fontId="4" fillId="2" borderId="34" xfId="0" applyNumberFormat="1" applyFont="1" applyFill="1" applyBorder="1" applyAlignment="1">
      <alignment horizontal="left" vertical="center" wrapText="1" indent="2"/>
    </xf>
    <xf numFmtId="49" fontId="4" fillId="2" borderId="63" xfId="0" applyNumberFormat="1" applyFont="1" applyFill="1" applyBorder="1" applyAlignment="1">
      <alignment horizontal="left" vertical="center" wrapText="1" indent="2"/>
    </xf>
    <xf numFmtId="3" fontId="4" fillId="2" borderId="51" xfId="0" quotePrefix="1" applyNumberFormat="1" applyFont="1" applyFill="1" applyBorder="1" applyAlignment="1">
      <alignment horizontal="center" vertical="center"/>
    </xf>
    <xf numFmtId="165" fontId="4" fillId="2" borderId="82" xfId="0" quotePrefix="1" applyNumberFormat="1" applyFont="1" applyFill="1" applyBorder="1" applyAlignment="1">
      <alignment horizontal="center" vertical="center"/>
    </xf>
    <xf numFmtId="0" fontId="4" fillId="3" borderId="58" xfId="0" applyFont="1" applyFill="1" applyBorder="1" applyAlignment="1">
      <alignment horizontal="center" vertical="center" wrapText="1"/>
    </xf>
    <xf numFmtId="0" fontId="0" fillId="2" borderId="0" xfId="0" applyFont="1" applyFill="1"/>
    <xf numFmtId="3" fontId="6" fillId="2" borderId="4" xfId="0" applyNumberFormat="1" applyFont="1" applyFill="1" applyBorder="1" applyAlignment="1">
      <alignment horizontal="center" vertical="center" wrapText="1"/>
    </xf>
    <xf numFmtId="3" fontId="4" fillId="2" borderId="21" xfId="0" applyNumberFormat="1" applyFont="1" applyFill="1" applyBorder="1" applyAlignment="1">
      <alignment horizontal="center" vertical="center" wrapText="1"/>
    </xf>
    <xf numFmtId="3" fontId="4" fillId="2" borderId="18" xfId="0" quotePrefix="1" applyNumberFormat="1" applyFont="1" applyFill="1" applyBorder="1" applyAlignment="1">
      <alignment horizontal="center" vertical="center"/>
    </xf>
    <xf numFmtId="3" fontId="4" fillId="2" borderId="63" xfId="0" quotePrefix="1" applyNumberFormat="1" applyFont="1" applyFill="1" applyBorder="1" applyAlignment="1">
      <alignment horizontal="center" vertical="center"/>
    </xf>
    <xf numFmtId="3" fontId="4" fillId="2" borderId="33" xfId="0" quotePrefix="1" applyNumberFormat="1" applyFont="1" applyFill="1" applyBorder="1" applyAlignment="1">
      <alignment horizontal="center" vertical="center"/>
    </xf>
    <xf numFmtId="3" fontId="6" fillId="2" borderId="89" xfId="0" applyNumberFormat="1" applyFont="1" applyFill="1" applyBorder="1" applyAlignment="1">
      <alignment horizontal="center" vertical="center" wrapText="1"/>
    </xf>
    <xf numFmtId="165" fontId="6" fillId="2" borderId="84" xfId="0" applyNumberFormat="1" applyFont="1" applyFill="1" applyBorder="1" applyAlignment="1">
      <alignment horizontal="center" vertical="center" wrapText="1"/>
    </xf>
    <xf numFmtId="3" fontId="6" fillId="2" borderId="48" xfId="0" applyNumberFormat="1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left" vertical="center" wrapText="1"/>
    </xf>
    <xf numFmtId="3" fontId="4" fillId="2" borderId="30" xfId="0" applyNumberFormat="1" applyFont="1" applyFill="1" applyBorder="1" applyAlignment="1">
      <alignment horizontal="center" vertical="center"/>
    </xf>
    <xf numFmtId="3" fontId="4" fillId="2" borderId="31" xfId="0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165" fontId="4" fillId="2" borderId="12" xfId="0" applyNumberFormat="1" applyFont="1" applyFill="1" applyBorder="1" applyAlignment="1">
      <alignment horizontal="center" vertical="center"/>
    </xf>
    <xf numFmtId="3" fontId="4" fillId="2" borderId="1" xfId="2" applyNumberFormat="1" applyFont="1" applyFill="1" applyBorder="1" applyAlignment="1">
      <alignment horizontal="center" vertical="center" wrapText="1"/>
    </xf>
    <xf numFmtId="3" fontId="4" fillId="2" borderId="1" xfId="2" applyNumberFormat="1" applyFont="1" applyFill="1" applyBorder="1" applyAlignment="1">
      <alignment horizontal="center" vertical="center"/>
    </xf>
    <xf numFmtId="3" fontId="4" fillId="2" borderId="12" xfId="2" applyNumberFormat="1" applyFont="1" applyFill="1" applyBorder="1" applyAlignment="1">
      <alignment horizontal="center" vertical="center"/>
    </xf>
    <xf numFmtId="165" fontId="4" fillId="2" borderId="39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3" borderId="44" xfId="0" applyFont="1" applyFill="1" applyBorder="1"/>
    <xf numFmtId="0" fontId="4" fillId="3" borderId="12" xfId="0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4" fillId="3" borderId="12" xfId="2" applyNumberFormat="1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vertical="center" wrapText="1"/>
    </xf>
    <xf numFmtId="165" fontId="6" fillId="2" borderId="26" xfId="0" applyNumberFormat="1" applyFont="1" applyFill="1" applyBorder="1" applyAlignment="1">
      <alignment horizontal="center" vertical="center" wrapText="1"/>
    </xf>
    <xf numFmtId="165" fontId="6" fillId="2" borderId="27" xfId="0" applyNumberFormat="1" applyFont="1" applyFill="1" applyBorder="1" applyAlignment="1">
      <alignment horizontal="center" vertical="center" wrapText="1"/>
    </xf>
    <xf numFmtId="3" fontId="6" fillId="2" borderId="26" xfId="2" applyNumberFormat="1" applyFont="1" applyFill="1" applyBorder="1" applyAlignment="1">
      <alignment horizontal="center" vertical="center" wrapText="1"/>
    </xf>
    <xf numFmtId="3" fontId="4" fillId="2" borderId="2" xfId="2" applyNumberFormat="1" applyFont="1" applyFill="1" applyBorder="1" applyAlignment="1">
      <alignment horizontal="center" vertical="center" wrapText="1"/>
    </xf>
    <xf numFmtId="3" fontId="4" fillId="2" borderId="38" xfId="2" applyNumberFormat="1" applyFont="1" applyFill="1" applyBorder="1" applyAlignment="1">
      <alignment horizontal="center" vertical="center" wrapText="1"/>
    </xf>
    <xf numFmtId="165" fontId="4" fillId="2" borderId="8" xfId="3" applyNumberFormat="1" applyFont="1" applyFill="1" applyBorder="1" applyAlignment="1">
      <alignment horizontal="center" vertical="center" wrapText="1"/>
    </xf>
    <xf numFmtId="165" fontId="4" fillId="2" borderId="45" xfId="0" applyNumberFormat="1" applyFont="1" applyFill="1" applyBorder="1" applyAlignment="1">
      <alignment horizontal="center" vertical="center" wrapText="1"/>
    </xf>
    <xf numFmtId="165" fontId="4" fillId="2" borderId="39" xfId="3" applyNumberFormat="1" applyFont="1" applyFill="1" applyBorder="1" applyAlignment="1">
      <alignment horizontal="center" vertical="center" wrapText="1"/>
    </xf>
    <xf numFmtId="3" fontId="4" fillId="2" borderId="35" xfId="0" applyNumberFormat="1" applyFont="1" applyFill="1" applyBorder="1" applyAlignment="1">
      <alignment horizontal="center" vertical="center"/>
    </xf>
    <xf numFmtId="3" fontId="4" fillId="2" borderId="2" xfId="0" applyNumberFormat="1" applyFont="1" applyFill="1" applyBorder="1" applyAlignment="1">
      <alignment horizontal="center" vertical="center"/>
    </xf>
    <xf numFmtId="165" fontId="4" fillId="2" borderId="8" xfId="0" applyNumberFormat="1" applyFont="1" applyFill="1" applyBorder="1" applyAlignment="1">
      <alignment horizontal="center"/>
    </xf>
    <xf numFmtId="165" fontId="4" fillId="2" borderId="10" xfId="0" applyNumberFormat="1" applyFont="1" applyFill="1" applyBorder="1" applyAlignment="1">
      <alignment horizontal="center"/>
    </xf>
    <xf numFmtId="3" fontId="4" fillId="2" borderId="9" xfId="0" applyNumberFormat="1" applyFont="1" applyFill="1" applyBorder="1" applyAlignment="1">
      <alignment horizontal="center"/>
    </xf>
    <xf numFmtId="3" fontId="4" fillId="2" borderId="30" xfId="0" applyNumberFormat="1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center"/>
    </xf>
    <xf numFmtId="3" fontId="4" fillId="2" borderId="11" xfId="0" applyNumberFormat="1" applyFont="1" applyFill="1" applyBorder="1" applyAlignment="1">
      <alignment horizontal="center"/>
    </xf>
    <xf numFmtId="3" fontId="4" fillId="2" borderId="31" xfId="0" applyNumberFormat="1" applyFont="1" applyFill="1" applyBorder="1" applyAlignment="1">
      <alignment horizontal="center"/>
    </xf>
    <xf numFmtId="3" fontId="4" fillId="2" borderId="12" xfId="0" applyNumberFormat="1" applyFont="1" applyFill="1" applyBorder="1" applyAlignment="1">
      <alignment horizontal="center"/>
    </xf>
    <xf numFmtId="165" fontId="4" fillId="2" borderId="13" xfId="0" applyNumberFormat="1" applyFont="1" applyFill="1" applyBorder="1" applyAlignment="1">
      <alignment horizontal="center"/>
    </xf>
    <xf numFmtId="3" fontId="4" fillId="2" borderId="29" xfId="0" applyNumberFormat="1" applyFont="1" applyFill="1" applyBorder="1" applyAlignment="1">
      <alignment horizontal="center" vertical="center"/>
    </xf>
    <xf numFmtId="3" fontId="4" fillId="2" borderId="26" xfId="0" applyNumberFormat="1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left" vertical="center" wrapText="1" indent="1"/>
    </xf>
    <xf numFmtId="0" fontId="4" fillId="2" borderId="48" xfId="0" applyFont="1" applyFill="1" applyBorder="1" applyAlignment="1">
      <alignment horizontal="left" vertical="center" wrapText="1" indent="2"/>
    </xf>
    <xf numFmtId="3" fontId="4" fillId="2" borderId="90" xfId="0" applyNumberFormat="1" applyFont="1" applyFill="1" applyBorder="1" applyAlignment="1">
      <alignment horizontal="center" vertical="center"/>
    </xf>
    <xf numFmtId="165" fontId="4" fillId="2" borderId="25" xfId="0" applyNumberFormat="1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left" vertical="center" wrapText="1"/>
    </xf>
    <xf numFmtId="0" fontId="4" fillId="3" borderId="36" xfId="0" applyFont="1" applyFill="1" applyBorder="1"/>
    <xf numFmtId="0" fontId="6" fillId="2" borderId="36" xfId="0" applyFont="1" applyFill="1" applyBorder="1" applyAlignment="1">
      <alignment horizontal="left" vertical="center" wrapText="1"/>
    </xf>
    <xf numFmtId="3" fontId="6" fillId="2" borderId="50" xfId="0" applyNumberFormat="1" applyFont="1" applyFill="1" applyBorder="1" applyAlignment="1">
      <alignment horizontal="center" vertical="center"/>
    </xf>
    <xf numFmtId="165" fontId="6" fillId="2" borderId="39" xfId="0" applyNumberFormat="1" applyFont="1" applyFill="1" applyBorder="1" applyAlignment="1">
      <alignment horizontal="center" vertical="center"/>
    </xf>
    <xf numFmtId="3" fontId="6" fillId="2" borderId="37" xfId="0" applyNumberFormat="1" applyFont="1" applyFill="1" applyBorder="1" applyAlignment="1">
      <alignment horizontal="center" vertical="center"/>
    </xf>
    <xf numFmtId="0" fontId="4" fillId="2" borderId="60" xfId="0" applyFont="1" applyFill="1" applyBorder="1" applyAlignment="1">
      <alignment horizontal="left" vertical="center" wrapText="1"/>
    </xf>
    <xf numFmtId="3" fontId="4" fillId="2" borderId="61" xfId="0" applyNumberFormat="1" applyFont="1" applyFill="1" applyBorder="1" applyAlignment="1">
      <alignment horizontal="center" vertical="center"/>
    </xf>
    <xf numFmtId="165" fontId="4" fillId="2" borderId="62" xfId="0" applyNumberFormat="1" applyFont="1" applyFill="1" applyBorder="1" applyAlignment="1">
      <alignment horizontal="center" vertical="center"/>
    </xf>
    <xf numFmtId="3" fontId="4" fillId="2" borderId="76" xfId="0" applyNumberFormat="1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left" vertical="center" wrapText="1"/>
    </xf>
    <xf numFmtId="3" fontId="4" fillId="2" borderId="16" xfId="0" applyNumberFormat="1" applyFont="1" applyFill="1" applyBorder="1" applyAlignment="1">
      <alignment horizontal="center" vertical="center"/>
    </xf>
    <xf numFmtId="165" fontId="4" fillId="2" borderId="17" xfId="0" applyNumberFormat="1" applyFont="1" applyFill="1" applyBorder="1" applyAlignment="1">
      <alignment horizontal="center" vertical="center"/>
    </xf>
    <xf numFmtId="0" fontId="4" fillId="2" borderId="63" xfId="0" applyFont="1" applyFill="1" applyBorder="1" applyAlignment="1">
      <alignment horizontal="left" vertical="center" wrapText="1"/>
    </xf>
    <xf numFmtId="3" fontId="4" fillId="2" borderId="77" xfId="0" applyNumberFormat="1" applyFont="1" applyFill="1" applyBorder="1" applyAlignment="1">
      <alignment horizontal="center" vertical="center"/>
    </xf>
    <xf numFmtId="166" fontId="4" fillId="2" borderId="0" xfId="2" applyNumberFormat="1" applyFont="1" applyFill="1"/>
    <xf numFmtId="3" fontId="8" fillId="2" borderId="1" xfId="0" applyNumberFormat="1" applyFont="1" applyFill="1" applyBorder="1" applyAlignment="1">
      <alignment horizontal="center" vertical="center" wrapText="1"/>
    </xf>
    <xf numFmtId="3" fontId="8" fillId="2" borderId="10" xfId="0" applyNumberFormat="1" applyFont="1" applyFill="1" applyBorder="1" applyAlignment="1">
      <alignment horizontal="center" vertical="center" wrapText="1"/>
    </xf>
    <xf numFmtId="3" fontId="8" fillId="2" borderId="12" xfId="0" applyNumberFormat="1" applyFont="1" applyFill="1" applyBorder="1" applyAlignment="1">
      <alignment horizontal="center" vertical="center" wrapText="1"/>
    </xf>
    <xf numFmtId="3" fontId="8" fillId="2" borderId="13" xfId="0" applyNumberFormat="1" applyFont="1" applyFill="1" applyBorder="1" applyAlignment="1">
      <alignment horizontal="center" vertical="center" wrapText="1"/>
    </xf>
    <xf numFmtId="2" fontId="8" fillId="2" borderId="9" xfId="0" applyNumberFormat="1" applyFont="1" applyFill="1" applyBorder="1" applyAlignment="1">
      <alignment horizontal="left" vertical="center" wrapText="1"/>
    </xf>
    <xf numFmtId="2" fontId="8" fillId="2" borderId="11" xfId="0" applyNumberFormat="1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164" fontId="4" fillId="2" borderId="45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164" fontId="4" fillId="2" borderId="39" xfId="0" applyNumberFormat="1" applyFont="1" applyFill="1" applyBorder="1" applyAlignment="1">
      <alignment horizontal="center" vertical="center"/>
    </xf>
    <xf numFmtId="3" fontId="6" fillId="2" borderId="36" xfId="0" applyNumberFormat="1" applyFont="1" applyFill="1" applyBorder="1" applyAlignment="1">
      <alignment horizontal="center" vertical="center"/>
    </xf>
    <xf numFmtId="3" fontId="6" fillId="2" borderId="39" xfId="0" applyNumberFormat="1" applyFont="1" applyFill="1" applyBorder="1" applyAlignment="1">
      <alignment horizontal="center" vertical="center"/>
    </xf>
    <xf numFmtId="3" fontId="4" fillId="2" borderId="8" xfId="0" applyNumberFormat="1" applyFont="1" applyFill="1" applyBorder="1" applyAlignment="1">
      <alignment horizontal="center" vertical="center"/>
    </xf>
    <xf numFmtId="3" fontId="4" fillId="2" borderId="45" xfId="0" applyNumberFormat="1" applyFont="1" applyFill="1" applyBorder="1" applyAlignment="1">
      <alignment horizontal="center" vertical="center"/>
    </xf>
    <xf numFmtId="3" fontId="4" fillId="2" borderId="54" xfId="0" applyNumberFormat="1" applyFont="1" applyFill="1" applyBorder="1" applyAlignment="1">
      <alignment horizontal="center" vertical="center"/>
    </xf>
    <xf numFmtId="3" fontId="4" fillId="2" borderId="47" xfId="0" applyNumberFormat="1" applyFont="1" applyFill="1" applyBorder="1" applyAlignment="1">
      <alignment horizontal="center" vertical="center"/>
    </xf>
    <xf numFmtId="3" fontId="4" fillId="2" borderId="85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3" fontId="8" fillId="4" borderId="2" xfId="0" quotePrefix="1" applyNumberFormat="1" applyFont="1" applyFill="1" applyBorder="1" applyAlignment="1">
      <alignment horizontal="center" vertical="center"/>
    </xf>
    <xf numFmtId="165" fontId="8" fillId="4" borderId="1" xfId="0" applyNumberFormat="1" applyFont="1" applyFill="1" applyBorder="1" applyAlignment="1">
      <alignment horizontal="center" vertical="center"/>
    </xf>
    <xf numFmtId="165" fontId="8" fillId="4" borderId="45" xfId="0" applyNumberFormat="1" applyFont="1" applyFill="1" applyBorder="1" applyAlignment="1">
      <alignment horizontal="center" vertical="center"/>
    </xf>
    <xf numFmtId="3" fontId="8" fillId="4" borderId="7" xfId="0" quotePrefix="1" applyNumberFormat="1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wrapText="1"/>
    </xf>
    <xf numFmtId="3" fontId="8" fillId="4" borderId="9" xfId="0" applyNumberFormat="1" applyFont="1" applyFill="1" applyBorder="1" applyAlignment="1">
      <alignment horizontal="center" vertical="center"/>
    </xf>
    <xf numFmtId="3" fontId="8" fillId="4" borderId="1" xfId="0" applyNumberFormat="1" applyFont="1" applyFill="1" applyBorder="1" applyAlignment="1">
      <alignment horizontal="center" vertical="center"/>
    </xf>
    <xf numFmtId="3" fontId="8" fillId="4" borderId="45" xfId="0" applyNumberFormat="1" applyFont="1" applyFill="1" applyBorder="1" applyAlignment="1">
      <alignment horizontal="center" vertical="center"/>
    </xf>
    <xf numFmtId="3" fontId="8" fillId="4" borderId="51" xfId="0" applyNumberFormat="1" applyFont="1" applyFill="1" applyBorder="1" applyAlignment="1">
      <alignment horizontal="center" vertical="center"/>
    </xf>
    <xf numFmtId="3" fontId="8" fillId="4" borderId="46" xfId="0" applyNumberFormat="1" applyFont="1" applyFill="1" applyBorder="1" applyAlignment="1">
      <alignment horizontal="center" vertical="center"/>
    </xf>
    <xf numFmtId="0" fontId="8" fillId="4" borderId="73" xfId="0" applyFont="1" applyFill="1" applyBorder="1" applyAlignment="1">
      <alignment wrapText="1"/>
    </xf>
    <xf numFmtId="3" fontId="8" fillId="4" borderId="11" xfId="0" applyNumberFormat="1" applyFont="1" applyFill="1" applyBorder="1" applyAlignment="1">
      <alignment horizontal="center" vertical="center"/>
    </xf>
    <xf numFmtId="165" fontId="8" fillId="4" borderId="12" xfId="0" applyNumberFormat="1" applyFont="1" applyFill="1" applyBorder="1" applyAlignment="1">
      <alignment horizontal="center" vertical="center"/>
    </xf>
    <xf numFmtId="3" fontId="8" fillId="4" borderId="12" xfId="0" applyNumberFormat="1" applyFont="1" applyFill="1" applyBorder="1" applyAlignment="1">
      <alignment horizontal="center" vertical="center"/>
    </xf>
    <xf numFmtId="3" fontId="8" fillId="4" borderId="54" xfId="0" applyNumberFormat="1" applyFont="1" applyFill="1" applyBorder="1" applyAlignment="1">
      <alignment horizontal="center" vertical="center"/>
    </xf>
    <xf numFmtId="3" fontId="8" fillId="4" borderId="0" xfId="0" applyNumberFormat="1" applyFont="1" applyFill="1" applyBorder="1" applyAlignment="1">
      <alignment horizontal="center" vertical="center"/>
    </xf>
    <xf numFmtId="165" fontId="8" fillId="4" borderId="0" xfId="0" applyNumberFormat="1" applyFont="1" applyFill="1" applyBorder="1" applyAlignment="1">
      <alignment horizontal="center" vertical="center"/>
    </xf>
    <xf numFmtId="3" fontId="8" fillId="4" borderId="0" xfId="0" quotePrefix="1" applyNumberFormat="1" applyFont="1" applyFill="1" applyBorder="1" applyAlignment="1">
      <alignment horizontal="center" vertical="center"/>
    </xf>
    <xf numFmtId="0" fontId="8" fillId="4" borderId="0" xfId="0" applyFont="1" applyFill="1" applyBorder="1"/>
    <xf numFmtId="0" fontId="8" fillId="4" borderId="19" xfId="0" applyFont="1" applyFill="1" applyBorder="1" applyAlignment="1">
      <alignment horizontal="left" wrapText="1" indent="3"/>
    </xf>
    <xf numFmtId="0" fontId="8" fillId="4" borderId="0" xfId="0" applyFont="1" applyFill="1" applyBorder="1" applyAlignment="1">
      <alignment wrapText="1"/>
    </xf>
    <xf numFmtId="0" fontId="6" fillId="2" borderId="55" xfId="0" applyFont="1" applyFill="1" applyBorder="1" applyAlignment="1">
      <alignment horizontal="left" vertical="center" wrapText="1"/>
    </xf>
    <xf numFmtId="3" fontId="6" fillId="2" borderId="5" xfId="0" applyNumberFormat="1" applyFont="1" applyFill="1" applyBorder="1" applyAlignment="1">
      <alignment horizontal="center" vertical="center"/>
    </xf>
    <xf numFmtId="164" fontId="6" fillId="2" borderId="6" xfId="0" applyNumberFormat="1" applyFont="1" applyFill="1" applyBorder="1" applyAlignment="1">
      <alignment horizontal="center" vertical="center"/>
    </xf>
    <xf numFmtId="3" fontId="6" fillId="2" borderId="28" xfId="0" applyNumberFormat="1" applyFont="1" applyFill="1" applyBorder="1" applyAlignment="1">
      <alignment horizontal="center" vertical="center"/>
    </xf>
    <xf numFmtId="164" fontId="6" fillId="2" borderId="38" xfId="0" applyNumberFormat="1" applyFont="1" applyFill="1" applyBorder="1" applyAlignment="1">
      <alignment horizontal="center" vertical="center"/>
    </xf>
    <xf numFmtId="164" fontId="6" fillId="2" borderId="39" xfId="0" applyNumberFormat="1" applyFont="1" applyFill="1" applyBorder="1" applyAlignment="1">
      <alignment horizontal="center" vertical="center"/>
    </xf>
    <xf numFmtId="0" fontId="6" fillId="2" borderId="69" xfId="0" applyFont="1" applyFill="1" applyBorder="1" applyAlignment="1">
      <alignment horizontal="left" vertical="center" wrapText="1"/>
    </xf>
    <xf numFmtId="164" fontId="4" fillId="2" borderId="27" xfId="0" applyNumberFormat="1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3" borderId="44" xfId="0" applyFont="1" applyFill="1" applyBorder="1" applyAlignment="1">
      <alignment horizontal="center" vertical="center"/>
    </xf>
    <xf numFmtId="0" fontId="4" fillId="3" borderId="44" xfId="0" applyFont="1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center" vertical="center" wrapText="1"/>
    </xf>
    <xf numFmtId="0" fontId="4" fillId="3" borderId="48" xfId="0" applyFont="1" applyFill="1" applyBorder="1" applyAlignment="1">
      <alignment horizontal="center" vertical="center"/>
    </xf>
    <xf numFmtId="0" fontId="4" fillId="3" borderId="57" xfId="0" applyFont="1" applyFill="1" applyBorder="1" applyAlignment="1">
      <alignment horizontal="center" vertical="center"/>
    </xf>
    <xf numFmtId="0" fontId="4" fillId="3" borderId="40" xfId="0" applyFont="1" applyFill="1" applyBorder="1" applyAlignment="1">
      <alignment horizontal="center" vertical="center" wrapText="1"/>
    </xf>
    <xf numFmtId="0" fontId="5" fillId="2" borderId="55" xfId="0" applyFont="1" applyFill="1" applyBorder="1" applyAlignment="1">
      <alignment horizontal="left" vertical="center"/>
    </xf>
    <xf numFmtId="0" fontId="5" fillId="2" borderId="57" xfId="0" applyFont="1" applyFill="1" applyBorder="1" applyAlignment="1">
      <alignment horizontal="left" vertical="center"/>
    </xf>
    <xf numFmtId="0" fontId="4" fillId="2" borderId="57" xfId="0" applyFont="1" applyFill="1" applyBorder="1" applyAlignment="1">
      <alignment horizontal="left" vertical="center"/>
    </xf>
    <xf numFmtId="0" fontId="4" fillId="2" borderId="56" xfId="0" applyFont="1" applyFill="1" applyBorder="1" applyAlignment="1">
      <alignment horizontal="left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4" fillId="2" borderId="80" xfId="0" applyFont="1" applyFill="1" applyBorder="1" applyAlignment="1">
      <alignment horizontal="left" vertical="center" wrapText="1"/>
    </xf>
    <xf numFmtId="0" fontId="4" fillId="2" borderId="19" xfId="0" applyFont="1" applyFill="1" applyBorder="1" applyAlignment="1">
      <alignment horizontal="left" vertical="center" wrapText="1"/>
    </xf>
    <xf numFmtId="0" fontId="4" fillId="2" borderId="19" xfId="0" applyFont="1" applyFill="1" applyBorder="1"/>
    <xf numFmtId="0" fontId="4" fillId="2" borderId="73" xfId="0" applyFont="1" applyFill="1" applyBorder="1"/>
    <xf numFmtId="3" fontId="4" fillId="2" borderId="7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3" fontId="4" fillId="2" borderId="53" xfId="0" applyNumberFormat="1" applyFont="1" applyFill="1" applyBorder="1" applyAlignment="1">
      <alignment horizontal="center" vertical="center"/>
    </xf>
    <xf numFmtId="165" fontId="4" fillId="2" borderId="9" xfId="0" applyNumberFormat="1" applyFont="1" applyFill="1" applyBorder="1" applyAlignment="1">
      <alignment horizontal="center" vertical="center"/>
    </xf>
    <xf numFmtId="3" fontId="4" fillId="2" borderId="45" xfId="0" applyNumberFormat="1" applyFont="1" applyFill="1" applyBorder="1" applyAlignment="1">
      <alignment horizontal="center"/>
    </xf>
    <xf numFmtId="165" fontId="4" fillId="2" borderId="9" xfId="0" applyNumberFormat="1" applyFont="1" applyFill="1" applyBorder="1" applyAlignment="1">
      <alignment horizontal="center"/>
    </xf>
    <xf numFmtId="165" fontId="4" fillId="2" borderId="1" xfId="0" applyNumberFormat="1" applyFont="1" applyFill="1" applyBorder="1" applyAlignment="1">
      <alignment horizontal="center"/>
    </xf>
    <xf numFmtId="3" fontId="4" fillId="2" borderId="54" xfId="0" applyNumberFormat="1" applyFont="1" applyFill="1" applyBorder="1" applyAlignment="1">
      <alignment horizontal="center"/>
    </xf>
    <xf numFmtId="165" fontId="4" fillId="2" borderId="11" xfId="0" applyNumberFormat="1" applyFont="1" applyFill="1" applyBorder="1" applyAlignment="1">
      <alignment horizontal="center"/>
    </xf>
    <xf numFmtId="165" fontId="4" fillId="2" borderId="12" xfId="0" applyNumberFormat="1" applyFont="1" applyFill="1" applyBorder="1" applyAlignment="1">
      <alignment horizontal="center"/>
    </xf>
    <xf numFmtId="165" fontId="4" fillId="2" borderId="39" xfId="0" applyNumberFormat="1" applyFont="1" applyFill="1" applyBorder="1" applyAlignment="1">
      <alignment horizontal="center" vertical="center"/>
    </xf>
    <xf numFmtId="4" fontId="4" fillId="2" borderId="10" xfId="0" applyNumberFormat="1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left" vertical="center" wrapText="1" indent="3"/>
    </xf>
    <xf numFmtId="4" fontId="4" fillId="2" borderId="13" xfId="0" applyNumberFormat="1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vertical="center" wrapText="1"/>
    </xf>
    <xf numFmtId="0" fontId="8" fillId="2" borderId="51" xfId="0" applyFont="1" applyFill="1" applyBorder="1" applyAlignment="1">
      <alignment vertical="center" wrapText="1"/>
    </xf>
    <xf numFmtId="0" fontId="8" fillId="2" borderId="40" xfId="0" applyFont="1" applyFill="1" applyBorder="1" applyAlignment="1">
      <alignment horizontal="center" vertical="center" wrapText="1"/>
    </xf>
    <xf numFmtId="0" fontId="8" fillId="2" borderId="49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/>
    <xf numFmtId="0" fontId="4" fillId="2" borderId="0" xfId="0" applyFont="1" applyFill="1" applyBorder="1" applyAlignment="1">
      <alignment horizontal="left" wrapText="1"/>
    </xf>
    <xf numFmtId="0" fontId="8" fillId="2" borderId="9" xfId="0" applyFont="1" applyFill="1" applyBorder="1" applyAlignment="1">
      <alignment horizontal="justify" vertical="center" wrapText="1"/>
    </xf>
    <xf numFmtId="0" fontId="8" fillId="2" borderId="11" xfId="0" applyFont="1" applyFill="1" applyBorder="1" applyAlignment="1">
      <alignment horizontal="justify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2" borderId="86" xfId="0" applyFont="1" applyFill="1" applyBorder="1" applyAlignment="1">
      <alignment horizontal="justify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/>
    </xf>
    <xf numFmtId="0" fontId="9" fillId="2" borderId="11" xfId="0" applyFont="1" applyFill="1" applyBorder="1" applyAlignment="1">
      <alignment horizontal="justify" vertical="center" wrapText="1"/>
    </xf>
    <xf numFmtId="3" fontId="6" fillId="2" borderId="12" xfId="0" applyNumberFormat="1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3" fontId="9" fillId="2" borderId="1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3" fontId="6" fillId="2" borderId="52" xfId="0" applyNumberFormat="1" applyFont="1" applyFill="1" applyBorder="1" applyAlignment="1">
      <alignment horizontal="center" vertical="center"/>
    </xf>
    <xf numFmtId="3" fontId="6" fillId="2" borderId="3" xfId="0" applyNumberFormat="1" applyFont="1" applyFill="1" applyBorder="1" applyAlignment="1">
      <alignment horizontal="center" vertical="center"/>
    </xf>
    <xf numFmtId="3" fontId="4" fillId="2" borderId="18" xfId="0" applyNumberFormat="1" applyFont="1" applyFill="1" applyBorder="1" applyAlignment="1">
      <alignment horizontal="center"/>
    </xf>
    <xf numFmtId="3" fontId="4" fillId="2" borderId="33" xfId="0" applyNumberFormat="1" applyFont="1" applyFill="1" applyBorder="1" applyAlignment="1">
      <alignment horizontal="center"/>
    </xf>
    <xf numFmtId="0" fontId="4" fillId="3" borderId="55" xfId="0" applyFont="1" applyFill="1" applyBorder="1"/>
    <xf numFmtId="0" fontId="4" fillId="3" borderId="56" xfId="0" applyFont="1" applyFill="1" applyBorder="1"/>
    <xf numFmtId="0" fontId="8" fillId="3" borderId="12" xfId="0" applyFont="1" applyFill="1" applyBorder="1" applyAlignment="1">
      <alignment horizontal="center" vertical="center" wrapText="1"/>
    </xf>
    <xf numFmtId="164" fontId="8" fillId="2" borderId="10" xfId="0" applyNumberFormat="1" applyFont="1" applyFill="1" applyBorder="1" applyAlignment="1">
      <alignment horizontal="center" vertical="center" wrapText="1"/>
    </xf>
    <xf numFmtId="164" fontId="8" fillId="2" borderId="49" xfId="0" applyNumberFormat="1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vertical="center" wrapText="1"/>
    </xf>
    <xf numFmtId="0" fontId="9" fillId="2" borderId="50" xfId="0" applyFont="1" applyFill="1" applyBorder="1" applyAlignment="1">
      <alignment vertical="center" wrapText="1"/>
    </xf>
    <xf numFmtId="0" fontId="9" fillId="2" borderId="38" xfId="0" applyFont="1" applyFill="1" applyBorder="1" applyAlignment="1">
      <alignment horizontal="center" vertical="center" wrapText="1"/>
    </xf>
    <xf numFmtId="3" fontId="9" fillId="2" borderId="38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0" fontId="10" fillId="2" borderId="86" xfId="0" applyFont="1" applyFill="1" applyBorder="1" applyAlignment="1">
      <alignment vertical="center" wrapText="1"/>
    </xf>
    <xf numFmtId="0" fontId="10" fillId="2" borderId="26" xfId="0" applyFont="1" applyFill="1" applyBorder="1" applyAlignment="1">
      <alignment horizontal="center" vertical="center" wrapText="1"/>
    </xf>
    <xf numFmtId="3" fontId="10" fillId="2" borderId="26" xfId="0" applyNumberFormat="1" applyFont="1" applyFill="1" applyBorder="1" applyAlignment="1">
      <alignment horizontal="center" vertical="center" wrapText="1"/>
    </xf>
    <xf numFmtId="0" fontId="10" fillId="2" borderId="51" xfId="0" applyFont="1" applyFill="1" applyBorder="1" applyAlignment="1">
      <alignment vertical="center" wrapText="1"/>
    </xf>
    <xf numFmtId="0" fontId="10" fillId="2" borderId="40" xfId="0" applyFont="1" applyFill="1" applyBorder="1" applyAlignment="1">
      <alignment horizontal="center" vertical="center" wrapText="1"/>
    </xf>
    <xf numFmtId="3" fontId="10" fillId="2" borderId="40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horizontal="center" vertical="center" wrapText="1"/>
    </xf>
    <xf numFmtId="3" fontId="9" fillId="2" borderId="5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3" fontId="9" fillId="2" borderId="39" xfId="0" applyNumberFormat="1" applyFont="1" applyFill="1" applyBorder="1" applyAlignment="1">
      <alignment horizontal="center" vertical="center" wrapText="1"/>
    </xf>
    <xf numFmtId="0" fontId="8" fillId="2" borderId="86" xfId="0" applyFont="1" applyFill="1" applyBorder="1" applyAlignment="1">
      <alignment vertical="center" wrapText="1"/>
    </xf>
    <xf numFmtId="3" fontId="8" fillId="2" borderId="26" xfId="0" applyNumberFormat="1" applyFont="1" applyFill="1" applyBorder="1" applyAlignment="1">
      <alignment horizontal="center" vertical="center" wrapText="1"/>
    </xf>
    <xf numFmtId="3" fontId="8" fillId="2" borderId="27" xfId="0" applyNumberFormat="1" applyFont="1" applyFill="1" applyBorder="1" applyAlignment="1">
      <alignment horizontal="center" vertical="center" wrapText="1"/>
    </xf>
    <xf numFmtId="164" fontId="10" fillId="2" borderId="27" xfId="0" applyNumberFormat="1" applyFont="1" applyFill="1" applyBorder="1" applyAlignment="1">
      <alignment horizontal="center" vertical="center" wrapText="1"/>
    </xf>
    <xf numFmtId="164" fontId="10" fillId="2" borderId="10" xfId="0" applyNumberFormat="1" applyFont="1" applyFill="1" applyBorder="1" applyAlignment="1">
      <alignment horizontal="center" vertical="center" wrapText="1"/>
    </xf>
    <xf numFmtId="164" fontId="8" fillId="2" borderId="13" xfId="0" applyNumberFormat="1" applyFont="1" applyFill="1" applyBorder="1" applyAlignment="1">
      <alignment horizontal="center" vertical="center" wrapText="1"/>
    </xf>
    <xf numFmtId="164" fontId="10" fillId="2" borderId="49" xfId="0" applyNumberFormat="1" applyFont="1" applyFill="1" applyBorder="1" applyAlignment="1">
      <alignment horizontal="center" vertical="center" wrapText="1"/>
    </xf>
    <xf numFmtId="165" fontId="4" fillId="2" borderId="86" xfId="0" applyNumberFormat="1" applyFont="1" applyFill="1" applyBorder="1" applyAlignment="1">
      <alignment horizontal="center" vertical="center"/>
    </xf>
    <xf numFmtId="165" fontId="4" fillId="2" borderId="26" xfId="0" applyNumberFormat="1" applyFont="1" applyFill="1" applyBorder="1" applyAlignment="1">
      <alignment horizontal="center" vertical="center"/>
    </xf>
    <xf numFmtId="3" fontId="6" fillId="2" borderId="22" xfId="0" applyNumberFormat="1" applyFont="1" applyFill="1" applyBorder="1" applyAlignment="1">
      <alignment horizontal="center" vertical="center"/>
    </xf>
    <xf numFmtId="3" fontId="6" fillId="2" borderId="23" xfId="0" applyNumberFormat="1" applyFont="1" applyFill="1" applyBorder="1" applyAlignment="1">
      <alignment horizontal="center" vertical="center"/>
    </xf>
    <xf numFmtId="3" fontId="6" fillId="2" borderId="92" xfId="0" applyNumberFormat="1" applyFont="1" applyFill="1" applyBorder="1" applyAlignment="1">
      <alignment horizontal="center" vertical="center"/>
    </xf>
    <xf numFmtId="3" fontId="6" fillId="2" borderId="91" xfId="0" applyNumberFormat="1" applyFont="1" applyFill="1" applyBorder="1" applyAlignment="1">
      <alignment horizontal="center" vertical="center"/>
    </xf>
    <xf numFmtId="165" fontId="6" fillId="2" borderId="89" xfId="0" applyNumberFormat="1" applyFont="1" applyFill="1" applyBorder="1" applyAlignment="1">
      <alignment horizontal="center" vertical="center"/>
    </xf>
    <xf numFmtId="165" fontId="6" fillId="2" borderId="88" xfId="0" applyNumberFormat="1" applyFont="1" applyFill="1" applyBorder="1" applyAlignment="1">
      <alignment horizontal="center" vertical="center"/>
    </xf>
    <xf numFmtId="165" fontId="6" fillId="2" borderId="25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/>
    </xf>
    <xf numFmtId="0" fontId="0" fillId="2" borderId="0" xfId="0" applyFont="1" applyFill="1" applyAlignment="1"/>
    <xf numFmtId="0" fontId="8" fillId="4" borderId="41" xfId="0" applyFont="1" applyFill="1" applyBorder="1" applyAlignment="1">
      <alignment wrapText="1"/>
    </xf>
    <xf numFmtId="3" fontId="8" fillId="4" borderId="86" xfId="0" applyNumberFormat="1" applyFont="1" applyFill="1" applyBorder="1" applyAlignment="1">
      <alignment horizontal="center" vertical="center"/>
    </xf>
    <xf numFmtId="3" fontId="8" fillId="4" borderId="26" xfId="0" quotePrefix="1" applyNumberFormat="1" applyFont="1" applyFill="1" applyBorder="1" applyAlignment="1">
      <alignment horizontal="center" vertical="center"/>
    </xf>
    <xf numFmtId="3" fontId="8" fillId="4" borderId="26" xfId="0" applyNumberFormat="1" applyFont="1" applyFill="1" applyBorder="1" applyAlignment="1">
      <alignment horizontal="center" vertical="center"/>
    </xf>
    <xf numFmtId="165" fontId="8" fillId="4" borderId="26" xfId="0" applyNumberFormat="1" applyFont="1" applyFill="1" applyBorder="1" applyAlignment="1">
      <alignment horizontal="center" vertical="center"/>
    </xf>
    <xf numFmtId="3" fontId="8" fillId="4" borderId="85" xfId="0" applyNumberFormat="1" applyFont="1" applyFill="1" applyBorder="1" applyAlignment="1">
      <alignment horizontal="center" vertical="center"/>
    </xf>
    <xf numFmtId="165" fontId="8" fillId="4" borderId="85" xfId="0" applyNumberFormat="1" applyFont="1" applyFill="1" applyBorder="1" applyAlignment="1">
      <alignment horizontal="center" vertical="center"/>
    </xf>
    <xf numFmtId="3" fontId="8" fillId="4" borderId="86" xfId="0" quotePrefix="1" applyNumberFormat="1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54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165" fontId="4" fillId="2" borderId="12" xfId="0" quotePrefix="1" applyNumberFormat="1" applyFont="1" applyFill="1" applyBorder="1" applyAlignment="1">
      <alignment horizontal="center" vertical="center" wrapText="1"/>
    </xf>
    <xf numFmtId="164" fontId="4" fillId="2" borderId="12" xfId="0" quotePrefix="1" applyNumberFormat="1" applyFont="1" applyFill="1" applyBorder="1" applyAlignment="1">
      <alignment horizontal="center"/>
    </xf>
    <xf numFmtId="164" fontId="4" fillId="2" borderId="13" xfId="0" quotePrefix="1" applyNumberFormat="1" applyFont="1" applyFill="1" applyBorder="1" applyAlignment="1">
      <alignment horizontal="center"/>
    </xf>
    <xf numFmtId="0" fontId="4" fillId="2" borderId="33" xfId="0" applyFont="1" applyFill="1" applyBorder="1" applyAlignment="1">
      <alignment wrapText="1"/>
    </xf>
    <xf numFmtId="165" fontId="4" fillId="2" borderId="13" xfId="0" quotePrefix="1" applyNumberFormat="1" applyFont="1" applyFill="1" applyBorder="1" applyAlignment="1">
      <alignment horizontal="center" vertical="center" wrapText="1"/>
    </xf>
    <xf numFmtId="165" fontId="8" fillId="4" borderId="54" xfId="0" applyNumberFormat="1" applyFont="1" applyFill="1" applyBorder="1" applyAlignment="1">
      <alignment horizontal="center" vertical="center"/>
    </xf>
    <xf numFmtId="165" fontId="8" fillId="4" borderId="26" xfId="0" quotePrefix="1" applyNumberFormat="1" applyFont="1" applyFill="1" applyBorder="1" applyAlignment="1">
      <alignment horizontal="center" vertical="center"/>
    </xf>
    <xf numFmtId="165" fontId="8" fillId="4" borderId="2" xfId="0" quotePrefix="1" applyNumberFormat="1" applyFont="1" applyFill="1" applyBorder="1" applyAlignment="1">
      <alignment horizontal="center" vertical="center"/>
    </xf>
    <xf numFmtId="165" fontId="8" fillId="4" borderId="27" xfId="0" quotePrefix="1" applyNumberFormat="1" applyFont="1" applyFill="1" applyBorder="1" applyAlignment="1">
      <alignment horizontal="center" vertical="center"/>
    </xf>
    <xf numFmtId="165" fontId="8" fillId="4" borderId="8" xfId="0" quotePrefix="1" applyNumberFormat="1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wrapText="1"/>
    </xf>
    <xf numFmtId="3" fontId="6" fillId="2" borderId="86" xfId="0" applyNumberFormat="1" applyFont="1" applyFill="1" applyBorder="1" applyAlignment="1">
      <alignment horizontal="center" vertical="center" wrapText="1"/>
    </xf>
    <xf numFmtId="3" fontId="6" fillId="2" borderId="29" xfId="0" applyNumberFormat="1" applyFont="1" applyFill="1" applyBorder="1" applyAlignment="1">
      <alignment horizontal="center"/>
    </xf>
    <xf numFmtId="164" fontId="6" fillId="2" borderId="26" xfId="0" applyNumberFormat="1" applyFont="1" applyFill="1" applyBorder="1" applyAlignment="1">
      <alignment horizontal="center"/>
    </xf>
    <xf numFmtId="3" fontId="6" fillId="2" borderId="26" xfId="0" applyNumberFormat="1" applyFont="1" applyFill="1" applyBorder="1" applyAlignment="1">
      <alignment horizontal="center"/>
    </xf>
    <xf numFmtId="164" fontId="6" fillId="2" borderId="27" xfId="0" applyNumberFormat="1" applyFont="1" applyFill="1" applyBorder="1" applyAlignment="1">
      <alignment horizontal="center"/>
    </xf>
    <xf numFmtId="165" fontId="4" fillId="2" borderId="2" xfId="0" applyNumberFormat="1" applyFont="1" applyFill="1" applyBorder="1" applyAlignment="1">
      <alignment horizontal="center" vertical="center" wrapText="1"/>
    </xf>
    <xf numFmtId="3" fontId="6" fillId="2" borderId="5" xfId="0" applyNumberFormat="1" applyFont="1" applyFill="1" applyBorder="1" applyAlignment="1">
      <alignment horizontal="center" vertical="center" wrapText="1"/>
    </xf>
    <xf numFmtId="165" fontId="6" fillId="2" borderId="6" xfId="0" applyNumberFormat="1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left" vertical="center" wrapText="1"/>
    </xf>
    <xf numFmtId="3" fontId="6" fillId="2" borderId="93" xfId="0" applyNumberFormat="1" applyFont="1" applyFill="1" applyBorder="1" applyAlignment="1">
      <alignment horizontal="center" vertical="center" wrapText="1"/>
    </xf>
    <xf numFmtId="3" fontId="6" fillId="2" borderId="94" xfId="0" applyNumberFormat="1" applyFont="1" applyFill="1" applyBorder="1" applyAlignment="1">
      <alignment horizontal="center" vertical="center" wrapText="1"/>
    </xf>
    <xf numFmtId="165" fontId="6" fillId="2" borderId="95" xfId="0" applyNumberFormat="1" applyFont="1" applyFill="1" applyBorder="1" applyAlignment="1">
      <alignment horizontal="center" vertical="center" wrapText="1"/>
    </xf>
    <xf numFmtId="165" fontId="6" fillId="2" borderId="96" xfId="0" applyNumberFormat="1" applyFont="1" applyFill="1" applyBorder="1" applyAlignment="1">
      <alignment horizontal="center" vertical="center" wrapText="1"/>
    </xf>
    <xf numFmtId="165" fontId="4" fillId="2" borderId="53" xfId="0" applyNumberFormat="1" applyFont="1" applyFill="1" applyBorder="1" applyAlignment="1">
      <alignment horizontal="center" vertical="center" wrapText="1"/>
    </xf>
    <xf numFmtId="165" fontId="4" fillId="2" borderId="47" xfId="0" applyNumberFormat="1" applyFont="1" applyFill="1" applyBorder="1" applyAlignment="1">
      <alignment horizontal="center" vertical="center" wrapText="1"/>
    </xf>
    <xf numFmtId="2" fontId="9" fillId="2" borderId="5" xfId="0" applyNumberFormat="1" applyFont="1" applyFill="1" applyBorder="1" applyAlignment="1">
      <alignment horizontal="center" vertical="center" wrapText="1"/>
    </xf>
    <xf numFmtId="3" fontId="8" fillId="2" borderId="1" xfId="2" applyNumberFormat="1" applyFont="1" applyFill="1" applyBorder="1" applyAlignment="1">
      <alignment horizontal="center" vertical="center" wrapText="1"/>
    </xf>
    <xf numFmtId="3" fontId="8" fillId="2" borderId="12" xfId="2" applyNumberFormat="1" applyFont="1" applyFill="1" applyBorder="1" applyAlignment="1">
      <alignment horizontal="center" vertical="center" wrapText="1"/>
    </xf>
    <xf numFmtId="167" fontId="9" fillId="2" borderId="5" xfId="2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12" xfId="0" applyNumberFormat="1" applyFont="1" applyFill="1" applyBorder="1" applyAlignment="1">
      <alignment horizontal="center" vertical="center" wrapText="1"/>
    </xf>
    <xf numFmtId="2" fontId="9" fillId="2" borderId="4" xfId="0" applyNumberFormat="1" applyFont="1" applyFill="1" applyBorder="1" applyAlignment="1">
      <alignment horizontal="left" vertical="center" wrapText="1"/>
    </xf>
    <xf numFmtId="3" fontId="9" fillId="2" borderId="5" xfId="0" applyNumberFormat="1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/>
    </xf>
    <xf numFmtId="3" fontId="8" fillId="2" borderId="12" xfId="0" applyNumberFormat="1" applyFont="1" applyFill="1" applyBorder="1" applyAlignment="1">
      <alignment horizontal="center" vertical="center"/>
    </xf>
    <xf numFmtId="3" fontId="9" fillId="2" borderId="6" xfId="0" applyNumberFormat="1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left" vertical="center" wrapText="1"/>
    </xf>
    <xf numFmtId="49" fontId="4" fillId="2" borderId="69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84" xfId="0" applyNumberFormat="1" applyFont="1" applyFill="1" applyBorder="1" applyAlignment="1">
      <alignment horizontal="left" vertical="center" wrapText="1"/>
    </xf>
    <xf numFmtId="49" fontId="4" fillId="2" borderId="69" xfId="0" applyNumberFormat="1" applyFont="1" applyFill="1" applyBorder="1" applyAlignment="1">
      <alignment horizontal="left" vertical="center" wrapText="1" indent="2"/>
    </xf>
    <xf numFmtId="49" fontId="4" fillId="2" borderId="0" xfId="0" applyNumberFormat="1" applyFont="1" applyFill="1" applyBorder="1" applyAlignment="1">
      <alignment horizontal="left" vertical="center" wrapText="1" indent="2"/>
    </xf>
    <xf numFmtId="49" fontId="4" fillId="2" borderId="84" xfId="0" applyNumberFormat="1" applyFont="1" applyFill="1" applyBorder="1" applyAlignment="1">
      <alignment horizontal="left" vertical="center" wrapText="1" indent="2"/>
    </xf>
    <xf numFmtId="0" fontId="4" fillId="3" borderId="38" xfId="0" applyFont="1" applyFill="1" applyBorder="1" applyAlignment="1">
      <alignment horizontal="center" vertical="center" wrapText="1"/>
    </xf>
    <xf numFmtId="0" fontId="4" fillId="3" borderId="39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0" fontId="4" fillId="3" borderId="64" xfId="0" applyFont="1" applyFill="1" applyBorder="1" applyAlignment="1">
      <alignment horizontal="center" vertical="center"/>
    </xf>
    <xf numFmtId="0" fontId="4" fillId="3" borderId="67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left" vertical="center" wrapText="1"/>
    </xf>
    <xf numFmtId="0" fontId="5" fillId="2" borderId="17" xfId="0" applyFont="1" applyFill="1" applyBorder="1" applyAlignment="1">
      <alignment horizontal="left" vertical="center" wrapText="1"/>
    </xf>
    <xf numFmtId="0" fontId="4" fillId="3" borderId="12" xfId="0" applyFont="1" applyFill="1" applyBorder="1" applyAlignment="1">
      <alignment horizontal="center" vertical="center" wrapText="1"/>
    </xf>
    <xf numFmtId="2" fontId="8" fillId="3" borderId="22" xfId="0" applyNumberFormat="1" applyFont="1" applyFill="1" applyBorder="1" applyAlignment="1">
      <alignment horizontal="center" vertical="center" wrapText="1"/>
    </xf>
    <xf numFmtId="166" fontId="8" fillId="3" borderId="23" xfId="2" applyNumberFormat="1" applyFont="1" applyFill="1" applyBorder="1" applyAlignment="1">
      <alignment horizontal="center" vertical="center" wrapText="1"/>
    </xf>
    <xf numFmtId="2" fontId="4" fillId="3" borderId="23" xfId="0" applyNumberFormat="1" applyFont="1" applyFill="1" applyBorder="1" applyAlignment="1">
      <alignment horizontal="center" vertical="center" wrapText="1"/>
    </xf>
    <xf numFmtId="2" fontId="8" fillId="3" borderId="24" xfId="0" applyNumberFormat="1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164" fontId="4" fillId="2" borderId="8" xfId="0" applyNumberFormat="1" applyFont="1" applyFill="1" applyBorder="1" applyAlignment="1">
      <alignment horizontal="center" vertical="center"/>
    </xf>
    <xf numFmtId="2" fontId="8" fillId="2" borderId="7" xfId="0" applyNumberFormat="1" applyFont="1" applyFill="1" applyBorder="1" applyAlignment="1">
      <alignment horizontal="left" vertical="center" wrapText="1"/>
    </xf>
    <xf numFmtId="3" fontId="8" fillId="2" borderId="35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/>
    </xf>
    <xf numFmtId="3" fontId="8" fillId="2" borderId="8" xfId="0" applyNumberFormat="1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/>
    </xf>
    <xf numFmtId="0" fontId="6" fillId="2" borderId="67" xfId="0" applyFont="1" applyFill="1" applyBorder="1" applyAlignment="1">
      <alignment horizontal="left" vertical="center"/>
    </xf>
    <xf numFmtId="0" fontId="6" fillId="2" borderId="50" xfId="0" applyFont="1" applyFill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 wrapText="1"/>
    </xf>
    <xf numFmtId="165" fontId="4" fillId="2" borderId="21" xfId="0" applyNumberFormat="1" applyFont="1" applyFill="1" applyBorder="1" applyAlignment="1">
      <alignment horizontal="center" vertical="center" wrapText="1"/>
    </xf>
    <xf numFmtId="165" fontId="6" fillId="2" borderId="81" xfId="0" applyNumberFormat="1" applyFont="1" applyFill="1" applyBorder="1" applyAlignment="1">
      <alignment horizontal="center" vertical="center" wrapText="1"/>
    </xf>
    <xf numFmtId="165" fontId="4" fillId="2" borderId="59" xfId="0" applyNumberFormat="1" applyFont="1" applyFill="1" applyBorder="1" applyAlignment="1">
      <alignment horizontal="center" vertical="center" wrapText="1"/>
    </xf>
    <xf numFmtId="165" fontId="6" fillId="2" borderId="56" xfId="0" applyNumberFormat="1" applyFont="1" applyFill="1" applyBorder="1" applyAlignment="1">
      <alignment horizontal="center" vertical="center"/>
    </xf>
    <xf numFmtId="165" fontId="6" fillId="2" borderId="6" xfId="3" applyNumberFormat="1" applyFont="1" applyFill="1" applyBorder="1" applyAlignment="1">
      <alignment horizontal="center" vertical="center" wrapText="1"/>
    </xf>
    <xf numFmtId="165" fontId="6" fillId="2" borderId="52" xfId="0" applyNumberFormat="1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left" vertical="center"/>
    </xf>
    <xf numFmtId="14" fontId="4" fillId="3" borderId="50" xfId="0" applyNumberFormat="1" applyFont="1" applyFill="1" applyBorder="1" applyAlignment="1">
      <alignment horizontal="center" vertical="center" wrapText="1"/>
    </xf>
    <xf numFmtId="14" fontId="4" fillId="3" borderId="58" xfId="0" applyNumberFormat="1" applyFont="1" applyFill="1" applyBorder="1" applyAlignment="1">
      <alignment horizontal="center" vertical="center" wrapText="1"/>
    </xf>
    <xf numFmtId="0" fontId="4" fillId="2" borderId="55" xfId="0" applyFont="1" applyFill="1" applyBorder="1" applyAlignment="1">
      <alignment horizontal="left" vertical="center"/>
    </xf>
    <xf numFmtId="3" fontId="4" fillId="2" borderId="43" xfId="0" applyNumberFormat="1" applyFont="1" applyFill="1" applyBorder="1" applyAlignment="1">
      <alignment horizontal="center" vertical="center"/>
    </xf>
    <xf numFmtId="3" fontId="4" fillId="2" borderId="21" xfId="0" applyNumberFormat="1" applyFont="1" applyFill="1" applyBorder="1" applyAlignment="1">
      <alignment horizontal="center" vertical="center"/>
    </xf>
    <xf numFmtId="3" fontId="4" fillId="2" borderId="59" xfId="0" applyNumberFormat="1" applyFont="1" applyFill="1" applyBorder="1" applyAlignment="1">
      <alignment horizontal="center" vertical="center"/>
    </xf>
    <xf numFmtId="0" fontId="4" fillId="3" borderId="97" xfId="0" applyFont="1" applyFill="1" applyBorder="1" applyAlignment="1">
      <alignment horizontal="center" vertical="center" wrapText="1"/>
    </xf>
    <xf numFmtId="3" fontId="4" fillId="2" borderId="42" xfId="0" applyNumberFormat="1" applyFont="1" applyFill="1" applyBorder="1" applyAlignment="1">
      <alignment horizontal="center" vertical="center"/>
    </xf>
    <xf numFmtId="3" fontId="4" fillId="2" borderId="20" xfId="0" applyNumberFormat="1" applyFont="1" applyFill="1" applyBorder="1" applyAlignment="1">
      <alignment horizontal="center" vertical="center"/>
    </xf>
    <xf numFmtId="3" fontId="4" fillId="2" borderId="74" xfId="0" applyNumberFormat="1" applyFont="1" applyFill="1" applyBorder="1" applyAlignment="1">
      <alignment horizontal="center" vertical="center"/>
    </xf>
    <xf numFmtId="165" fontId="6" fillId="2" borderId="94" xfId="0" applyNumberFormat="1" applyFont="1" applyFill="1" applyBorder="1" applyAlignment="1">
      <alignment horizontal="center" vertical="center" wrapText="1"/>
    </xf>
    <xf numFmtId="0" fontId="4" fillId="3" borderId="89" xfId="0" applyFont="1" applyFill="1" applyBorder="1" applyAlignment="1">
      <alignment wrapText="1"/>
    </xf>
    <xf numFmtId="0" fontId="4" fillId="3" borderId="90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8" fillId="3" borderId="50" xfId="0" applyFont="1" applyFill="1" applyBorder="1" applyAlignment="1">
      <alignment horizontal="center" vertical="center" wrapText="1"/>
    </xf>
    <xf numFmtId="0" fontId="8" fillId="3" borderId="38" xfId="0" applyFont="1" applyFill="1" applyBorder="1" applyAlignment="1">
      <alignment horizontal="center" vertical="center" wrapText="1"/>
    </xf>
    <xf numFmtId="0" fontId="8" fillId="3" borderId="39" xfId="0" applyFont="1" applyFill="1" applyBorder="1" applyAlignment="1">
      <alignment horizontal="center" vertical="center" wrapText="1"/>
    </xf>
    <xf numFmtId="0" fontId="8" fillId="3" borderId="43" xfId="0" applyFont="1" applyFill="1" applyBorder="1" applyAlignment="1">
      <alignment horizontal="center" vertical="center" wrapText="1"/>
    </xf>
    <xf numFmtId="0" fontId="8" fillId="3" borderId="85" xfId="0" applyFont="1" applyFill="1" applyBorder="1" applyAlignment="1">
      <alignment horizontal="right" vertical="center" wrapText="1"/>
    </xf>
    <xf numFmtId="164" fontId="8" fillId="2" borderId="10" xfId="0" quotePrefix="1" applyNumberFormat="1" applyFont="1" applyFill="1" applyBorder="1" applyAlignment="1">
      <alignment horizontal="center" vertical="center" wrapText="1"/>
    </xf>
    <xf numFmtId="164" fontId="8" fillId="2" borderId="13" xfId="0" quotePrefix="1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49" fontId="4" fillId="3" borderId="28" xfId="0" quotePrefix="1" applyNumberFormat="1" applyFont="1" applyFill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center" vertical="center"/>
    </xf>
    <xf numFmtId="49" fontId="4" fillId="3" borderId="52" xfId="0" applyNumberFormat="1" applyFont="1" applyFill="1" applyBorder="1" applyAlignment="1">
      <alignment horizontal="center" vertical="center"/>
    </xf>
    <xf numFmtId="49" fontId="4" fillId="3" borderId="6" xfId="0" applyNumberFormat="1" applyFont="1" applyFill="1" applyBorder="1" applyAlignment="1">
      <alignment horizontal="center" vertical="center"/>
    </xf>
    <xf numFmtId="49" fontId="4" fillId="3" borderId="6" xfId="0" applyNumberFormat="1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164" fontId="6" fillId="2" borderId="26" xfId="0" applyNumberFormat="1" applyFont="1" applyFill="1" applyBorder="1" applyAlignment="1">
      <alignment horizontal="center" vertical="center"/>
    </xf>
    <xf numFmtId="0" fontId="6" fillId="2" borderId="85" xfId="0" applyFont="1" applyFill="1" applyBorder="1" applyAlignment="1">
      <alignment horizontal="center" vertical="center"/>
    </xf>
    <xf numFmtId="164" fontId="6" fillId="2" borderId="27" xfId="0" applyNumberFormat="1" applyFont="1" applyFill="1" applyBorder="1" applyAlignment="1">
      <alignment horizontal="center" vertical="center"/>
    </xf>
    <xf numFmtId="0" fontId="6" fillId="2" borderId="37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/>
    </xf>
    <xf numFmtId="0" fontId="6" fillId="2" borderId="47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center" vertical="center"/>
    </xf>
    <xf numFmtId="0" fontId="4" fillId="2" borderId="0" xfId="0" applyFont="1" applyFill="1" applyBorder="1"/>
    <xf numFmtId="0" fontId="4" fillId="2" borderId="3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53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164" fontId="4" fillId="2" borderId="30" xfId="0" applyNumberFormat="1" applyFont="1" applyFill="1" applyBorder="1" applyAlignment="1">
      <alignment horizontal="center" vertical="center"/>
    </xf>
    <xf numFmtId="0" fontId="4" fillId="2" borderId="45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164" fontId="4" fillId="2" borderId="31" xfId="0" applyNumberFormat="1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left" vertical="center" indent="3"/>
    </xf>
    <xf numFmtId="2" fontId="4" fillId="2" borderId="86" xfId="0" applyNumberFormat="1" applyFont="1" applyFill="1" applyBorder="1" applyAlignment="1">
      <alignment horizontal="center" vertical="center"/>
    </xf>
    <xf numFmtId="4" fontId="4" fillId="2" borderId="27" xfId="0" applyNumberFormat="1" applyFont="1" applyFill="1" applyBorder="1" applyAlignment="1">
      <alignment horizontal="center" vertical="center"/>
    </xf>
    <xf numFmtId="0" fontId="14" fillId="2" borderId="69" xfId="0" applyFont="1" applyFill="1" applyBorder="1" applyAlignment="1">
      <alignment horizontal="left" vertical="center" wrapText="1"/>
    </xf>
    <xf numFmtId="2" fontId="4" fillId="2" borderId="0" xfId="0" applyNumberFormat="1" applyFont="1" applyFill="1" applyBorder="1" applyAlignment="1">
      <alignment horizontal="center" vertical="center"/>
    </xf>
    <xf numFmtId="4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4" fillId="2" borderId="73" xfId="0" applyFont="1" applyFill="1" applyBorder="1" applyAlignment="1">
      <alignment horizontal="left" vertical="center" wrapText="1" indent="3"/>
    </xf>
    <xf numFmtId="0" fontId="4" fillId="3" borderId="41" xfId="0" applyFont="1" applyFill="1" applyBorder="1" applyAlignment="1">
      <alignment horizontal="left" vertical="center" wrapText="1"/>
    </xf>
    <xf numFmtId="2" fontId="4" fillId="3" borderId="86" xfId="0" applyNumberFormat="1" applyFont="1" applyFill="1" applyBorder="1" applyAlignment="1">
      <alignment horizontal="center" vertical="center"/>
    </xf>
    <xf numFmtId="0" fontId="4" fillId="3" borderId="73" xfId="0" applyFont="1" applyFill="1" applyBorder="1" applyAlignment="1">
      <alignment horizontal="left" vertical="center" wrapText="1"/>
    </xf>
    <xf numFmtId="2" fontId="4" fillId="3" borderId="11" xfId="0" applyNumberFormat="1" applyFont="1" applyFill="1" applyBorder="1" applyAlignment="1">
      <alignment horizontal="center" vertical="center"/>
    </xf>
    <xf numFmtId="4" fontId="4" fillId="3" borderId="13" xfId="0" applyNumberFormat="1" applyFont="1" applyFill="1" applyBorder="1" applyAlignment="1">
      <alignment horizontal="center" vertical="center"/>
    </xf>
    <xf numFmtId="165" fontId="4" fillId="2" borderId="0" xfId="0" applyNumberFormat="1" applyFont="1" applyFill="1"/>
    <xf numFmtId="0" fontId="0" fillId="2" borderId="0" xfId="0" applyFont="1" applyFill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164" fontId="0" fillId="2" borderId="0" xfId="0" applyNumberFormat="1" applyFont="1" applyFill="1"/>
    <xf numFmtId="2" fontId="4" fillId="2" borderId="9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2" fontId="4" fillId="3" borderId="50" xfId="0" applyNumberFormat="1" applyFont="1" applyFill="1" applyBorder="1" applyAlignment="1">
      <alignment horizontal="center" vertical="center"/>
    </xf>
    <xf numFmtId="164" fontId="0" fillId="2" borderId="0" xfId="0" applyNumberFormat="1" applyFont="1" applyFill="1" applyAlignment="1">
      <alignment horizontal="center" vertical="center"/>
    </xf>
    <xf numFmtId="0" fontId="4" fillId="3" borderId="50" xfId="0" applyFont="1" applyFill="1" applyBorder="1" applyAlignment="1">
      <alignment horizontal="center" vertical="center" wrapText="1"/>
    </xf>
    <xf numFmtId="0" fontId="4" fillId="3" borderId="86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54" xfId="0" applyFont="1" applyFill="1" applyBorder="1" applyAlignment="1">
      <alignment horizontal="center" vertical="center" wrapText="1"/>
    </xf>
    <xf numFmtId="0" fontId="4" fillId="2" borderId="86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2" fontId="4" fillId="2" borderId="11" xfId="0" applyNumberFormat="1" applyFont="1" applyFill="1" applyBorder="1" applyAlignment="1">
      <alignment horizontal="center" vertical="center" wrapText="1"/>
    </xf>
    <xf numFmtId="4" fontId="6" fillId="2" borderId="47" xfId="0" applyNumberFormat="1" applyFont="1" applyFill="1" applyBorder="1" applyAlignment="1">
      <alignment horizontal="center" vertical="center"/>
    </xf>
    <xf numFmtId="4" fontId="4" fillId="3" borderId="85" xfId="0" applyNumberFormat="1" applyFont="1" applyFill="1" applyBorder="1" applyAlignment="1">
      <alignment horizontal="center" vertical="center"/>
    </xf>
    <xf numFmtId="4" fontId="4" fillId="3" borderId="54" xfId="0" applyNumberFormat="1" applyFont="1" applyFill="1" applyBorder="1" applyAlignment="1">
      <alignment horizontal="center" vertical="center"/>
    </xf>
    <xf numFmtId="4" fontId="4" fillId="2" borderId="85" xfId="0" applyNumberFormat="1" applyFont="1" applyFill="1" applyBorder="1" applyAlignment="1">
      <alignment horizontal="center" vertical="center"/>
    </xf>
    <xf numFmtId="4" fontId="4" fillId="2" borderId="45" xfId="0" applyNumberFormat="1" applyFont="1" applyFill="1" applyBorder="1" applyAlignment="1">
      <alignment horizontal="center" vertical="center"/>
    </xf>
    <xf numFmtId="4" fontId="4" fillId="2" borderId="54" xfId="0" applyNumberFormat="1" applyFont="1" applyFill="1" applyBorder="1" applyAlignment="1">
      <alignment horizontal="center" vertical="center"/>
    </xf>
    <xf numFmtId="4" fontId="4" fillId="3" borderId="47" xfId="0" applyNumberFormat="1" applyFont="1" applyFill="1" applyBorder="1" applyAlignment="1">
      <alignment horizontal="center" vertical="center"/>
    </xf>
    <xf numFmtId="4" fontId="6" fillId="2" borderId="39" xfId="0" quotePrefix="1" applyNumberFormat="1" applyFont="1" applyFill="1" applyBorder="1" applyAlignment="1">
      <alignment horizontal="center" vertical="center"/>
    </xf>
    <xf numFmtId="4" fontId="4" fillId="3" borderId="27" xfId="0" quotePrefix="1" applyNumberFormat="1" applyFont="1" applyFill="1" applyBorder="1" applyAlignment="1">
      <alignment horizontal="center" vertical="center"/>
    </xf>
    <xf numFmtId="4" fontId="6" fillId="2" borderId="47" xfId="0" quotePrefix="1" applyNumberFormat="1" applyFont="1" applyFill="1" applyBorder="1" applyAlignment="1">
      <alignment horizontal="center" vertical="center"/>
    </xf>
    <xf numFmtId="4" fontId="4" fillId="3" borderId="85" xfId="0" quotePrefix="1" applyNumberFormat="1" applyFont="1" applyFill="1" applyBorder="1" applyAlignment="1">
      <alignment horizontal="center" vertical="center"/>
    </xf>
    <xf numFmtId="4" fontId="4" fillId="2" borderId="56" xfId="0" applyNumberFormat="1" applyFont="1" applyFill="1" applyBorder="1" applyAlignment="1">
      <alignment horizontal="center" vertical="center"/>
    </xf>
    <xf numFmtId="0" fontId="4" fillId="3" borderId="67" xfId="0" applyFont="1" applyFill="1" applyBorder="1" applyAlignment="1">
      <alignment horizontal="left" vertical="center" wrapText="1"/>
    </xf>
    <xf numFmtId="4" fontId="4" fillId="2" borderId="57" xfId="0" applyNumberFormat="1" applyFont="1" applyFill="1" applyBorder="1" applyAlignment="1">
      <alignment horizontal="center" vertical="center"/>
    </xf>
    <xf numFmtId="4" fontId="4" fillId="3" borderId="39" xfId="0" quotePrefix="1" applyNumberFormat="1" applyFont="1" applyFill="1" applyBorder="1" applyAlignment="1">
      <alignment horizontal="center" vertical="center"/>
    </xf>
    <xf numFmtId="4" fontId="4" fillId="3" borderId="47" xfId="0" quotePrefix="1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4" fontId="0" fillId="2" borderId="0" xfId="0" applyNumberFormat="1" applyFont="1" applyFill="1" applyAlignment="1">
      <alignment horizontal="center"/>
    </xf>
    <xf numFmtId="3" fontId="0" fillId="2" borderId="0" xfId="0" applyNumberFormat="1" applyFont="1" applyFill="1"/>
    <xf numFmtId="164" fontId="4" fillId="2" borderId="0" xfId="0" applyNumberFormat="1" applyFont="1" applyFill="1"/>
    <xf numFmtId="0" fontId="17" fillId="2" borderId="36" xfId="0" applyFont="1" applyFill="1" applyBorder="1" applyAlignment="1">
      <alignment horizontal="left" vertical="center" wrapText="1"/>
    </xf>
    <xf numFmtId="3" fontId="17" fillId="2" borderId="36" xfId="0" applyNumberFormat="1" applyFont="1" applyFill="1" applyBorder="1" applyAlignment="1">
      <alignment horizontal="center" vertical="center"/>
    </xf>
    <xf numFmtId="3" fontId="17" fillId="2" borderId="50" xfId="0" applyNumberFormat="1" applyFont="1" applyFill="1" applyBorder="1" applyAlignment="1">
      <alignment horizontal="center" vertical="center"/>
    </xf>
    <xf numFmtId="3" fontId="17" fillId="2" borderId="38" xfId="0" applyNumberFormat="1" applyFont="1" applyFill="1" applyBorder="1" applyAlignment="1">
      <alignment horizontal="center" vertical="center"/>
    </xf>
    <xf numFmtId="3" fontId="17" fillId="2" borderId="39" xfId="0" applyNumberFormat="1" applyFont="1" applyFill="1" applyBorder="1" applyAlignment="1">
      <alignment horizontal="center" vertical="center"/>
    </xf>
    <xf numFmtId="3" fontId="16" fillId="2" borderId="61" xfId="0" applyNumberFormat="1" applyFont="1" applyFill="1" applyBorder="1" applyAlignment="1">
      <alignment horizontal="center" vertical="center"/>
    </xf>
    <xf numFmtId="3" fontId="16" fillId="2" borderId="75" xfId="0" applyNumberFormat="1" applyFont="1" applyFill="1" applyBorder="1" applyAlignment="1">
      <alignment horizontal="center" vertical="center"/>
    </xf>
    <xf numFmtId="3" fontId="16" fillId="2" borderId="62" xfId="0" applyNumberFormat="1" applyFont="1" applyFill="1" applyBorder="1" applyAlignment="1">
      <alignment horizontal="center" vertical="center"/>
    </xf>
    <xf numFmtId="3" fontId="16" fillId="2" borderId="9" xfId="0" applyNumberFormat="1" applyFont="1" applyFill="1" applyBorder="1" applyAlignment="1">
      <alignment horizontal="center" vertical="center"/>
    </xf>
    <xf numFmtId="3" fontId="16" fillId="2" borderId="1" xfId="0" applyNumberFormat="1" applyFont="1" applyFill="1" applyBorder="1" applyAlignment="1">
      <alignment horizontal="center" vertical="center"/>
    </xf>
    <xf numFmtId="3" fontId="16" fillId="2" borderId="10" xfId="0" applyNumberFormat="1" applyFont="1" applyFill="1" applyBorder="1" applyAlignment="1">
      <alignment horizontal="center" vertical="center"/>
    </xf>
    <xf numFmtId="3" fontId="16" fillId="2" borderId="7" xfId="0" applyNumberFormat="1" applyFont="1" applyFill="1" applyBorder="1" applyAlignment="1">
      <alignment horizontal="center" vertical="center"/>
    </xf>
    <xf numFmtId="3" fontId="16" fillId="2" borderId="2" xfId="0" applyNumberFormat="1" applyFont="1" applyFill="1" applyBorder="1" applyAlignment="1">
      <alignment horizontal="center" vertical="center"/>
    </xf>
    <xf numFmtId="3" fontId="16" fillId="2" borderId="8" xfId="0" applyNumberFormat="1" applyFont="1" applyFill="1" applyBorder="1" applyAlignment="1">
      <alignment horizontal="center" vertical="center"/>
    </xf>
    <xf numFmtId="3" fontId="16" fillId="2" borderId="11" xfId="0" applyNumberFormat="1" applyFont="1" applyFill="1" applyBorder="1" applyAlignment="1">
      <alignment horizontal="center" vertical="center"/>
    </xf>
    <xf numFmtId="3" fontId="16" fillId="2" borderId="12" xfId="0" applyNumberFormat="1" applyFont="1" applyFill="1" applyBorder="1" applyAlignment="1">
      <alignment horizontal="center" vertical="center"/>
    </xf>
    <xf numFmtId="3" fontId="16" fillId="2" borderId="13" xfId="0" applyNumberFormat="1" applyFont="1" applyFill="1" applyBorder="1" applyAlignment="1">
      <alignment horizontal="center" vertical="center"/>
    </xf>
    <xf numFmtId="0" fontId="16" fillId="2" borderId="0" xfId="0" applyFont="1" applyFill="1" applyAlignment="1">
      <alignment horizontal="left" vertical="center"/>
    </xf>
    <xf numFmtId="0" fontId="16" fillId="2" borderId="0" xfId="0" applyFont="1" applyFill="1"/>
    <xf numFmtId="0" fontId="16" fillId="3" borderId="64" xfId="0" applyFont="1" applyFill="1" applyBorder="1" applyAlignment="1">
      <alignment horizontal="center" vertical="center"/>
    </xf>
    <xf numFmtId="0" fontId="16" fillId="3" borderId="44" xfId="0" applyFont="1" applyFill="1" applyBorder="1"/>
    <xf numFmtId="0" fontId="16" fillId="3" borderId="69" xfId="0" applyFont="1" applyFill="1" applyBorder="1" applyAlignment="1">
      <alignment horizontal="center" vertical="center"/>
    </xf>
    <xf numFmtId="0" fontId="16" fillId="3" borderId="48" xfId="0" applyFont="1" applyFill="1" applyBorder="1"/>
    <xf numFmtId="0" fontId="16" fillId="3" borderId="67" xfId="0" applyFont="1" applyFill="1" applyBorder="1"/>
    <xf numFmtId="0" fontId="16" fillId="3" borderId="28" xfId="0" applyFont="1" applyFill="1" applyBorder="1" applyAlignment="1">
      <alignment horizontal="center" vertical="center" wrapText="1"/>
    </xf>
    <xf numFmtId="16" fontId="16" fillId="3" borderId="5" xfId="0" applyNumberFormat="1" applyFont="1" applyFill="1" applyBorder="1" applyAlignment="1">
      <alignment horizontal="center" vertical="center" wrapText="1"/>
    </xf>
    <xf numFmtId="16" fontId="16" fillId="3" borderId="6" xfId="0" applyNumberFormat="1" applyFont="1" applyFill="1" applyBorder="1" applyAlignment="1">
      <alignment horizontal="center" vertical="center" wrapText="1"/>
    </xf>
    <xf numFmtId="0" fontId="16" fillId="0" borderId="60" xfId="0" applyFont="1" applyFill="1" applyBorder="1" applyAlignment="1">
      <alignment horizontal="left" vertical="center" wrapText="1"/>
    </xf>
    <xf numFmtId="3" fontId="16" fillId="0" borderId="60" xfId="0" applyNumberFormat="1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left" vertical="center" wrapText="1"/>
    </xf>
    <xf numFmtId="3" fontId="16" fillId="0" borderId="18" xfId="0" applyNumberFormat="1" applyFont="1" applyFill="1" applyBorder="1" applyAlignment="1">
      <alignment horizontal="center" vertical="center"/>
    </xf>
    <xf numFmtId="0" fontId="16" fillId="0" borderId="34" xfId="0" applyFont="1" applyFill="1" applyBorder="1"/>
    <xf numFmtId="3" fontId="16" fillId="0" borderId="34" xfId="0" applyNumberFormat="1" applyFont="1" applyFill="1" applyBorder="1" applyAlignment="1">
      <alignment horizontal="center" vertical="center"/>
    </xf>
    <xf numFmtId="0" fontId="16" fillId="0" borderId="18" xfId="0" applyFont="1" applyFill="1" applyBorder="1"/>
    <xf numFmtId="16" fontId="16" fillId="0" borderId="18" xfId="0" applyNumberFormat="1" applyFont="1" applyFill="1" applyBorder="1"/>
    <xf numFmtId="0" fontId="16" fillId="0" borderId="33" xfId="0" applyFont="1" applyFill="1" applyBorder="1"/>
    <xf numFmtId="3" fontId="16" fillId="0" borderId="33" xfId="0" applyNumberFormat="1" applyFont="1" applyFill="1" applyBorder="1" applyAlignment="1">
      <alignment horizontal="center" vertical="center"/>
    </xf>
    <xf numFmtId="0" fontId="4" fillId="3" borderId="58" xfId="0" applyFont="1" applyFill="1" applyBorder="1" applyAlignment="1">
      <alignment horizontal="center" vertical="center" wrapText="1"/>
    </xf>
    <xf numFmtId="0" fontId="4" fillId="3" borderId="44" xfId="0" applyFont="1" applyFill="1" applyBorder="1" applyAlignment="1">
      <alignment horizontal="center" vertical="center"/>
    </xf>
    <xf numFmtId="0" fontId="4" fillId="3" borderId="36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vertical="center" wrapText="1"/>
    </xf>
    <xf numFmtId="0" fontId="16" fillId="2" borderId="60" xfId="0" applyFont="1" applyFill="1" applyBorder="1" applyAlignment="1">
      <alignment horizontal="left" vertical="center" wrapText="1"/>
    </xf>
    <xf numFmtId="3" fontId="16" fillId="2" borderId="60" xfId="0" applyNumberFormat="1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left" vertical="center" wrapText="1"/>
    </xf>
    <xf numFmtId="3" fontId="16" fillId="2" borderId="18" xfId="0" applyNumberFormat="1" applyFont="1" applyFill="1" applyBorder="1" applyAlignment="1">
      <alignment horizontal="center" vertical="center"/>
    </xf>
    <xf numFmtId="0" fontId="16" fillId="2" borderId="34" xfId="0" applyFont="1" applyFill="1" applyBorder="1"/>
    <xf numFmtId="3" fontId="16" fillId="2" borderId="34" xfId="0" applyNumberFormat="1" applyFont="1" applyFill="1" applyBorder="1" applyAlignment="1">
      <alignment horizontal="center" vertical="center"/>
    </xf>
    <xf numFmtId="0" fontId="16" fillId="2" borderId="18" xfId="0" applyFont="1" applyFill="1" applyBorder="1"/>
    <xf numFmtId="16" fontId="16" fillId="2" borderId="18" xfId="0" applyNumberFormat="1" applyFont="1" applyFill="1" applyBorder="1"/>
    <xf numFmtId="0" fontId="16" fillId="2" borderId="33" xfId="0" applyFont="1" applyFill="1" applyBorder="1"/>
    <xf numFmtId="3" fontId="16" fillId="2" borderId="33" xfId="0" applyNumberFormat="1" applyFont="1" applyFill="1" applyBorder="1" applyAlignment="1">
      <alignment horizontal="center" vertical="center"/>
    </xf>
    <xf numFmtId="0" fontId="18" fillId="2" borderId="0" xfId="0" applyFont="1" applyFill="1"/>
    <xf numFmtId="0" fontId="19" fillId="2" borderId="0" xfId="0" applyFont="1" applyFill="1"/>
    <xf numFmtId="0" fontId="18" fillId="3" borderId="64" xfId="0" applyFont="1" applyFill="1" applyBorder="1" applyAlignment="1">
      <alignment horizontal="center" vertical="center"/>
    </xf>
    <xf numFmtId="0" fontId="18" fillId="3" borderId="69" xfId="0" applyFont="1" applyFill="1" applyBorder="1" applyAlignment="1">
      <alignment horizontal="center" vertical="center"/>
    </xf>
    <xf numFmtId="0" fontId="18" fillId="3" borderId="67" xfId="0" applyFont="1" applyFill="1" applyBorder="1"/>
    <xf numFmtId="0" fontId="18" fillId="3" borderId="28" xfId="0" applyFont="1" applyFill="1" applyBorder="1" applyAlignment="1">
      <alignment horizontal="center" vertical="center" wrapText="1"/>
    </xf>
    <xf numFmtId="16" fontId="18" fillId="3" borderId="5" xfId="0" applyNumberFormat="1" applyFont="1" applyFill="1" applyBorder="1" applyAlignment="1">
      <alignment horizontal="center" vertical="center" wrapText="1"/>
    </xf>
    <xf numFmtId="16" fontId="18" fillId="3" borderId="6" xfId="0" applyNumberFormat="1" applyFont="1" applyFill="1" applyBorder="1" applyAlignment="1">
      <alignment horizontal="center" vertical="center" wrapText="1"/>
    </xf>
    <xf numFmtId="0" fontId="20" fillId="2" borderId="36" xfId="0" applyFont="1" applyFill="1" applyBorder="1" applyAlignment="1">
      <alignment horizontal="left" vertical="center" wrapText="1"/>
    </xf>
    <xf numFmtId="3" fontId="20" fillId="2" borderId="36" xfId="0" applyNumberFormat="1" applyFont="1" applyFill="1" applyBorder="1" applyAlignment="1">
      <alignment horizontal="center" vertical="center"/>
    </xf>
    <xf numFmtId="3" fontId="20" fillId="2" borderId="50" xfId="0" applyNumberFormat="1" applyFont="1" applyFill="1" applyBorder="1" applyAlignment="1">
      <alignment horizontal="center" vertical="center"/>
    </xf>
    <xf numFmtId="3" fontId="20" fillId="2" borderId="38" xfId="0" applyNumberFormat="1" applyFont="1" applyFill="1" applyBorder="1" applyAlignment="1">
      <alignment horizontal="center" vertical="center"/>
    </xf>
    <xf numFmtId="3" fontId="20" fillId="2" borderId="39" xfId="0" applyNumberFormat="1" applyFont="1" applyFill="1" applyBorder="1" applyAlignment="1">
      <alignment horizontal="center" vertical="center"/>
    </xf>
    <xf numFmtId="0" fontId="18" fillId="2" borderId="60" xfId="0" applyFont="1" applyFill="1" applyBorder="1" applyAlignment="1">
      <alignment horizontal="left" vertical="center" wrapText="1"/>
    </xf>
    <xf numFmtId="3" fontId="18" fillId="2" borderId="60" xfId="0" applyNumberFormat="1" applyFont="1" applyFill="1" applyBorder="1" applyAlignment="1">
      <alignment horizontal="center" vertical="center"/>
    </xf>
    <xf numFmtId="3" fontId="18" fillId="2" borderId="61" xfId="0" applyNumberFormat="1" applyFont="1" applyFill="1" applyBorder="1" applyAlignment="1">
      <alignment horizontal="center" vertical="center"/>
    </xf>
    <xf numFmtId="3" fontId="18" fillId="2" borderId="75" xfId="0" applyNumberFormat="1" applyFont="1" applyFill="1" applyBorder="1" applyAlignment="1">
      <alignment horizontal="center" vertical="center"/>
    </xf>
    <xf numFmtId="3" fontId="18" fillId="2" borderId="62" xfId="0" applyNumberFormat="1" applyFont="1" applyFill="1" applyBorder="1" applyAlignment="1">
      <alignment horizontal="center" vertical="center"/>
    </xf>
    <xf numFmtId="0" fontId="18" fillId="2" borderId="18" xfId="0" applyFont="1" applyFill="1" applyBorder="1" applyAlignment="1">
      <alignment horizontal="left" vertical="center" wrapText="1"/>
    </xf>
    <xf numFmtId="3" fontId="18" fillId="2" borderId="18" xfId="0" applyNumberFormat="1" applyFont="1" applyFill="1" applyBorder="1" applyAlignment="1">
      <alignment horizontal="center" vertical="center"/>
    </xf>
    <xf numFmtId="3" fontId="18" fillId="2" borderId="9" xfId="0" applyNumberFormat="1" applyFont="1" applyFill="1" applyBorder="1" applyAlignment="1">
      <alignment horizontal="center" vertical="center"/>
    </xf>
    <xf numFmtId="3" fontId="18" fillId="2" borderId="1" xfId="0" applyNumberFormat="1" applyFont="1" applyFill="1" applyBorder="1" applyAlignment="1">
      <alignment horizontal="center" vertical="center"/>
    </xf>
    <xf numFmtId="3" fontId="18" fillId="2" borderId="10" xfId="0" applyNumberFormat="1" applyFont="1" applyFill="1" applyBorder="1" applyAlignment="1">
      <alignment horizontal="center" vertical="center"/>
    </xf>
    <xf numFmtId="0" fontId="18" fillId="2" borderId="60" xfId="0" applyFont="1" applyFill="1" applyBorder="1"/>
    <xf numFmtId="0" fontId="18" fillId="2" borderId="18" xfId="0" applyFont="1" applyFill="1" applyBorder="1"/>
    <xf numFmtId="16" fontId="18" fillId="2" borderId="18" xfId="0" applyNumberFormat="1" applyFont="1" applyFill="1" applyBorder="1"/>
    <xf numFmtId="0" fontId="18" fillId="2" borderId="33" xfId="0" applyFont="1" applyFill="1" applyBorder="1"/>
    <xf numFmtId="3" fontId="18" fillId="2" borderId="33" xfId="0" applyNumberFormat="1" applyFont="1" applyFill="1" applyBorder="1" applyAlignment="1">
      <alignment horizontal="center" vertical="center"/>
    </xf>
    <xf numFmtId="3" fontId="18" fillId="2" borderId="11" xfId="0" applyNumberFormat="1" applyFont="1" applyFill="1" applyBorder="1" applyAlignment="1">
      <alignment horizontal="center" vertical="center"/>
    </xf>
    <xf numFmtId="3" fontId="18" fillId="2" borderId="12" xfId="0" applyNumberFormat="1" applyFont="1" applyFill="1" applyBorder="1" applyAlignment="1">
      <alignment horizontal="center" vertical="center"/>
    </xf>
    <xf numFmtId="3" fontId="18" fillId="2" borderId="13" xfId="0" applyNumberFormat="1" applyFont="1" applyFill="1" applyBorder="1" applyAlignment="1">
      <alignment horizontal="center" vertical="center"/>
    </xf>
    <xf numFmtId="3" fontId="16" fillId="2" borderId="0" xfId="0" applyNumberFormat="1" applyFont="1" applyFill="1"/>
    <xf numFmtId="2" fontId="0" fillId="2" borderId="0" xfId="0" applyNumberFormat="1" applyFont="1" applyFill="1" applyAlignment="1">
      <alignment horizontal="center" vertical="center"/>
    </xf>
    <xf numFmtId="0" fontId="4" fillId="2" borderId="65" xfId="0" applyFont="1" applyFill="1" applyBorder="1" applyAlignment="1">
      <alignment wrapText="1"/>
    </xf>
    <xf numFmtId="0" fontId="4" fillId="2" borderId="0" xfId="0" applyFont="1" applyFill="1" applyBorder="1" applyAlignment="1">
      <alignment wrapText="1"/>
    </xf>
    <xf numFmtId="0" fontId="4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/>
    </xf>
    <xf numFmtId="0" fontId="16" fillId="3" borderId="64" xfId="0" applyFont="1" applyFill="1" applyBorder="1" applyAlignment="1">
      <alignment horizontal="center" vertical="center"/>
    </xf>
    <xf numFmtId="0" fontId="16" fillId="3" borderId="36" xfId="0" applyFont="1" applyFill="1" applyBorder="1" applyAlignment="1">
      <alignment horizontal="center" vertical="center" wrapText="1"/>
    </xf>
    <xf numFmtId="3" fontId="4" fillId="6" borderId="9" xfId="0" applyNumberFormat="1" applyFont="1" applyFill="1" applyBorder="1" applyAlignment="1">
      <alignment horizontal="center" vertical="center"/>
    </xf>
    <xf numFmtId="165" fontId="4" fillId="6" borderId="21" xfId="0" applyNumberFormat="1" applyFont="1" applyFill="1" applyBorder="1" applyAlignment="1">
      <alignment horizontal="center" vertical="center"/>
    </xf>
    <xf numFmtId="3" fontId="4" fillId="6" borderId="18" xfId="0" applyNumberFormat="1" applyFont="1" applyFill="1" applyBorder="1" applyAlignment="1">
      <alignment horizontal="center" vertical="center"/>
    </xf>
    <xf numFmtId="49" fontId="6" fillId="6" borderId="4" xfId="0" applyNumberFormat="1" applyFont="1" applyFill="1" applyBorder="1" applyAlignment="1">
      <alignment horizontal="left" vertical="center" wrapText="1"/>
    </xf>
    <xf numFmtId="3" fontId="6" fillId="6" borderId="4" xfId="0" applyNumberFormat="1" applyFont="1" applyFill="1" applyBorder="1" applyAlignment="1">
      <alignment horizontal="center" vertical="center" wrapText="1"/>
    </xf>
    <xf numFmtId="165" fontId="6" fillId="6" borderId="56" xfId="0" applyNumberFormat="1" applyFont="1" applyFill="1" applyBorder="1" applyAlignment="1">
      <alignment horizontal="center" vertical="center" wrapText="1"/>
    </xf>
    <xf numFmtId="3" fontId="6" fillId="6" borderId="3" xfId="0" applyNumberFormat="1" applyFont="1" applyFill="1" applyBorder="1" applyAlignment="1">
      <alignment horizontal="center" vertical="center" wrapText="1"/>
    </xf>
    <xf numFmtId="49" fontId="14" fillId="2" borderId="18" xfId="0" applyNumberFormat="1" applyFont="1" applyFill="1" applyBorder="1" applyAlignment="1">
      <alignment horizontal="left" vertical="center" wrapText="1" indent="1"/>
    </xf>
    <xf numFmtId="0" fontId="4" fillId="2" borderId="63" xfId="0" applyFont="1" applyFill="1" applyBorder="1" applyAlignment="1">
      <alignment horizontal="left" vertical="center" wrapText="1" indent="2"/>
    </xf>
    <xf numFmtId="3" fontId="4" fillId="2" borderId="7" xfId="0" quotePrefix="1" applyNumberFormat="1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left" vertical="center" wrapText="1"/>
    </xf>
    <xf numFmtId="3" fontId="6" fillId="6" borderId="4" xfId="0" applyNumberFormat="1" applyFont="1" applyFill="1" applyBorder="1" applyAlignment="1">
      <alignment horizontal="center" vertical="center"/>
    </xf>
    <xf numFmtId="165" fontId="6" fillId="6" borderId="56" xfId="0" applyNumberFormat="1" applyFont="1" applyFill="1" applyBorder="1" applyAlignment="1">
      <alignment horizontal="center" vertical="center"/>
    </xf>
    <xf numFmtId="3" fontId="6" fillId="6" borderId="3" xfId="0" applyNumberFormat="1" applyFont="1" applyFill="1" applyBorder="1" applyAlignment="1">
      <alignment horizontal="center" vertical="center"/>
    </xf>
    <xf numFmtId="49" fontId="4" fillId="6" borderId="34" xfId="0" applyNumberFormat="1" applyFont="1" applyFill="1" applyBorder="1" applyAlignment="1">
      <alignment horizontal="left" vertical="center" wrapText="1"/>
    </xf>
    <xf numFmtId="3" fontId="4" fillId="6" borderId="7" xfId="0" applyNumberFormat="1" applyFont="1" applyFill="1" applyBorder="1" applyAlignment="1">
      <alignment horizontal="center" vertical="center"/>
    </xf>
    <xf numFmtId="165" fontId="4" fillId="6" borderId="81" xfId="0" applyNumberFormat="1" applyFont="1" applyFill="1" applyBorder="1" applyAlignment="1">
      <alignment horizontal="center" vertical="center"/>
    </xf>
    <xf numFmtId="3" fontId="4" fillId="6" borderId="34" xfId="0" applyNumberFormat="1" applyFont="1" applyFill="1" applyBorder="1" applyAlignment="1">
      <alignment horizontal="center" vertical="center"/>
    </xf>
    <xf numFmtId="49" fontId="4" fillId="6" borderId="18" xfId="0" applyNumberFormat="1" applyFont="1" applyFill="1" applyBorder="1" applyAlignment="1">
      <alignment horizontal="left" vertical="center" wrapText="1"/>
    </xf>
    <xf numFmtId="49" fontId="4" fillId="6" borderId="83" xfId="0" applyNumberFormat="1" applyFont="1" applyFill="1" applyBorder="1" applyAlignment="1">
      <alignment horizontal="left" vertical="center" wrapText="1"/>
    </xf>
    <xf numFmtId="3" fontId="4" fillId="6" borderId="78" xfId="0" applyNumberFormat="1" applyFont="1" applyFill="1" applyBorder="1" applyAlignment="1">
      <alignment horizontal="center" vertical="center"/>
    </xf>
    <xf numFmtId="165" fontId="4" fillId="6" borderId="72" xfId="0" applyNumberFormat="1" applyFont="1" applyFill="1" applyBorder="1" applyAlignment="1">
      <alignment horizontal="center" vertical="center"/>
    </xf>
    <xf numFmtId="3" fontId="4" fillId="6" borderId="83" xfId="0" applyNumberFormat="1" applyFont="1" applyFill="1" applyBorder="1" applyAlignment="1">
      <alignment horizontal="center" vertical="center"/>
    </xf>
    <xf numFmtId="49" fontId="5" fillId="2" borderId="98" xfId="0" applyNumberFormat="1" applyFont="1" applyFill="1" applyBorder="1" applyAlignment="1">
      <alignment horizontal="left" vertical="center" wrapText="1" indent="1"/>
    </xf>
    <xf numFmtId="3" fontId="5" fillId="2" borderId="99" xfId="0" applyNumberFormat="1" applyFont="1" applyFill="1" applyBorder="1" applyAlignment="1">
      <alignment horizontal="center" vertical="center" wrapText="1"/>
    </xf>
    <xf numFmtId="165" fontId="5" fillId="2" borderId="99" xfId="0" applyNumberFormat="1" applyFont="1" applyFill="1" applyBorder="1" applyAlignment="1">
      <alignment horizontal="center" vertical="center" wrapText="1"/>
    </xf>
    <xf numFmtId="3" fontId="5" fillId="2" borderId="14" xfId="0" applyNumberFormat="1" applyFont="1" applyFill="1" applyBorder="1" applyAlignment="1">
      <alignment horizontal="center" vertical="center" wrapText="1"/>
    </xf>
    <xf numFmtId="49" fontId="14" fillId="2" borderId="18" xfId="0" applyNumberFormat="1" applyFont="1" applyFill="1" applyBorder="1" applyAlignment="1">
      <alignment horizontal="left" vertical="center" wrapText="1" indent="3"/>
    </xf>
    <xf numFmtId="3" fontId="4" fillId="3" borderId="1" xfId="0" applyNumberFormat="1" applyFont="1" applyFill="1" applyBorder="1" applyAlignment="1">
      <alignment horizontal="center" vertical="center"/>
    </xf>
    <xf numFmtId="3" fontId="4" fillId="3" borderId="1" xfId="0" applyNumberFormat="1" applyFont="1" applyFill="1" applyBorder="1" applyAlignment="1">
      <alignment horizontal="center"/>
    </xf>
    <xf numFmtId="0" fontId="4" fillId="3" borderId="48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/>
    </xf>
    <xf numFmtId="3" fontId="16" fillId="2" borderId="0" xfId="0" applyNumberFormat="1" applyFont="1" applyFill="1" applyAlignment="1">
      <alignment horizontal="center" vertical="center"/>
    </xf>
    <xf numFmtId="0" fontId="17" fillId="3" borderId="15" xfId="0" applyFont="1" applyFill="1" applyBorder="1" applyAlignment="1">
      <alignment horizontal="left" vertical="center" wrapText="1"/>
    </xf>
    <xf numFmtId="3" fontId="16" fillId="3" borderId="16" xfId="0" applyNumberFormat="1" applyFont="1" applyFill="1" applyBorder="1" applyAlignment="1">
      <alignment horizontal="center" vertical="center"/>
    </xf>
    <xf numFmtId="3" fontId="16" fillId="3" borderId="17" xfId="0" applyNumberFormat="1" applyFont="1" applyFill="1" applyBorder="1" applyAlignment="1">
      <alignment horizontal="center" vertical="center"/>
    </xf>
    <xf numFmtId="0" fontId="17" fillId="3" borderId="70" xfId="0" applyFont="1" applyFill="1" applyBorder="1" applyAlignment="1">
      <alignment horizontal="left" vertical="center" wrapText="1"/>
    </xf>
    <xf numFmtId="3" fontId="16" fillId="3" borderId="71" xfId="0" applyNumberFormat="1" applyFont="1" applyFill="1" applyBorder="1" applyAlignment="1">
      <alignment horizontal="center" vertical="center"/>
    </xf>
    <xf numFmtId="3" fontId="16" fillId="3" borderId="72" xfId="0" applyNumberFormat="1" applyFont="1" applyFill="1" applyBorder="1" applyAlignment="1">
      <alignment horizontal="center" vertical="center"/>
    </xf>
    <xf numFmtId="0" fontId="17" fillId="3" borderId="70" xfId="0" applyFont="1" applyFill="1" applyBorder="1"/>
    <xf numFmtId="3" fontId="16" fillId="3" borderId="71" xfId="0" applyNumberFormat="1" applyFont="1" applyFill="1" applyBorder="1"/>
    <xf numFmtId="0" fontId="21" fillId="2" borderId="67" xfId="0" applyFont="1" applyFill="1" applyBorder="1" applyAlignment="1">
      <alignment horizontal="left" vertical="center" wrapText="1" indent="3"/>
    </xf>
    <xf numFmtId="3" fontId="14" fillId="2" borderId="50" xfId="0" applyNumberFormat="1" applyFont="1" applyFill="1" applyBorder="1" applyAlignment="1">
      <alignment horizontal="center" vertical="center"/>
    </xf>
    <xf numFmtId="3" fontId="14" fillId="2" borderId="58" xfId="0" applyNumberFormat="1" applyFont="1" applyFill="1" applyBorder="1" applyAlignment="1">
      <alignment horizontal="center" vertical="center"/>
    </xf>
    <xf numFmtId="3" fontId="14" fillId="2" borderId="68" xfId="0" applyNumberFormat="1" applyFont="1" applyFill="1" applyBorder="1" applyAlignment="1">
      <alignment horizontal="center" vertical="center"/>
    </xf>
    <xf numFmtId="164" fontId="14" fillId="2" borderId="39" xfId="0" applyNumberFormat="1" applyFont="1" applyFill="1" applyBorder="1" applyAlignment="1">
      <alignment horizontal="center" vertical="center"/>
    </xf>
    <xf numFmtId="0" fontId="17" fillId="3" borderId="70" xfId="0" applyFont="1" applyFill="1" applyBorder="1" applyAlignment="1">
      <alignment vertical="center"/>
    </xf>
    <xf numFmtId="3" fontId="16" fillId="3" borderId="71" xfId="0" applyNumberFormat="1" applyFont="1" applyFill="1" applyBorder="1" applyAlignment="1">
      <alignment vertical="center"/>
    </xf>
    <xf numFmtId="0" fontId="20" fillId="3" borderId="15" xfId="0" applyFont="1" applyFill="1" applyBorder="1" applyAlignment="1">
      <alignment horizontal="left" vertical="center" wrapText="1"/>
    </xf>
    <xf numFmtId="3" fontId="18" fillId="3" borderId="16" xfId="0" applyNumberFormat="1" applyFont="1" applyFill="1" applyBorder="1" applyAlignment="1">
      <alignment horizontal="center" vertical="center"/>
    </xf>
    <xf numFmtId="3" fontId="18" fillId="3" borderId="17" xfId="0" applyNumberFormat="1" applyFont="1" applyFill="1" applyBorder="1" applyAlignment="1">
      <alignment horizontal="center" vertical="center"/>
    </xf>
    <xf numFmtId="0" fontId="20" fillId="3" borderId="70" xfId="0" applyFont="1" applyFill="1" applyBorder="1" applyAlignment="1">
      <alignment horizontal="left" vertical="center" wrapText="1"/>
    </xf>
    <xf numFmtId="3" fontId="18" fillId="3" borderId="71" xfId="0" applyNumberFormat="1" applyFont="1" applyFill="1" applyBorder="1" applyAlignment="1">
      <alignment horizontal="center" vertical="center"/>
    </xf>
    <xf numFmtId="3" fontId="18" fillId="3" borderId="72" xfId="0" applyNumberFormat="1" applyFont="1" applyFill="1" applyBorder="1" applyAlignment="1">
      <alignment horizontal="center" vertical="center"/>
    </xf>
    <xf numFmtId="0" fontId="20" fillId="3" borderId="79" xfId="0" applyFont="1" applyFill="1" applyBorder="1" applyAlignment="1">
      <alignment horizontal="left" vertical="center"/>
    </xf>
    <xf numFmtId="3" fontId="18" fillId="3" borderId="87" xfId="0" applyNumberFormat="1" applyFont="1" applyFill="1" applyBorder="1" applyAlignment="1">
      <alignment horizontal="center" vertical="center"/>
    </xf>
    <xf numFmtId="3" fontId="18" fillId="3" borderId="82" xfId="0" applyNumberFormat="1" applyFont="1" applyFill="1" applyBorder="1" applyAlignment="1">
      <alignment horizontal="center" vertical="center"/>
    </xf>
    <xf numFmtId="0" fontId="4" fillId="3" borderId="69" xfId="0" applyFont="1" applyFill="1" applyBorder="1" applyAlignment="1">
      <alignment wrapText="1"/>
    </xf>
    <xf numFmtId="3" fontId="4" fillId="3" borderId="0" xfId="0" applyNumberFormat="1" applyFont="1" applyFill="1" applyBorder="1" applyAlignment="1">
      <alignment horizontal="center" vertical="center" wrapText="1"/>
    </xf>
    <xf numFmtId="165" fontId="4" fillId="3" borderId="0" xfId="0" applyNumberFormat="1" applyFont="1" applyFill="1" applyBorder="1" applyAlignment="1">
      <alignment horizontal="center" vertical="center" wrapText="1"/>
    </xf>
    <xf numFmtId="3" fontId="4" fillId="3" borderId="0" xfId="0" applyNumberFormat="1" applyFont="1" applyFill="1" applyBorder="1" applyAlignment="1">
      <alignment horizontal="center"/>
    </xf>
    <xf numFmtId="164" fontId="4" fillId="3" borderId="0" xfId="0" applyNumberFormat="1" applyFont="1" applyFill="1" applyBorder="1" applyAlignment="1">
      <alignment horizontal="center"/>
    </xf>
    <xf numFmtId="164" fontId="4" fillId="3" borderId="84" xfId="0" applyNumberFormat="1" applyFont="1" applyFill="1" applyBorder="1" applyAlignment="1">
      <alignment horizontal="center"/>
    </xf>
    <xf numFmtId="2" fontId="8" fillId="3" borderId="15" xfId="0" applyNumberFormat="1" applyFont="1" applyFill="1" applyBorder="1" applyAlignment="1">
      <alignment horizontal="left" vertical="center" wrapText="1"/>
    </xf>
    <xf numFmtId="0" fontId="4" fillId="3" borderId="16" xfId="0" applyFont="1" applyFill="1" applyBorder="1" applyAlignment="1">
      <alignment horizontal="center" vertical="center"/>
    </xf>
    <xf numFmtId="3" fontId="4" fillId="3" borderId="16" xfId="0" applyNumberFormat="1" applyFont="1" applyFill="1" applyBorder="1" applyAlignment="1">
      <alignment horizontal="center" vertical="center"/>
    </xf>
    <xf numFmtId="3" fontId="4" fillId="3" borderId="17" xfId="0" applyNumberFormat="1" applyFont="1" applyFill="1" applyBorder="1" applyAlignment="1">
      <alignment horizontal="center" vertical="center"/>
    </xf>
    <xf numFmtId="3" fontId="8" fillId="2" borderId="10" xfId="0" quotePrefix="1" applyNumberFormat="1" applyFont="1" applyFill="1" applyBorder="1" applyAlignment="1">
      <alignment horizontal="center" vertical="center" wrapText="1"/>
    </xf>
    <xf numFmtId="2" fontId="4" fillId="2" borderId="11" xfId="0" applyNumberFormat="1" applyFont="1" applyFill="1" applyBorder="1" applyAlignment="1">
      <alignment horizontal="center" vertical="center"/>
    </xf>
    <xf numFmtId="0" fontId="4" fillId="3" borderId="44" xfId="0" applyFont="1" applyFill="1" applyBorder="1" applyAlignment="1">
      <alignment horizontal="left" vertical="center" wrapText="1"/>
    </xf>
    <xf numFmtId="0" fontId="4" fillId="3" borderId="48" xfId="0" applyFont="1" applyFill="1" applyBorder="1" applyAlignment="1">
      <alignment horizontal="left" vertical="center" wrapText="1"/>
    </xf>
    <xf numFmtId="0" fontId="4" fillId="3" borderId="36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center" vertical="center" wrapText="1"/>
    </xf>
    <xf numFmtId="0" fontId="4" fillId="3" borderId="38" xfId="0" applyFont="1" applyFill="1" applyBorder="1" applyAlignment="1">
      <alignment horizontal="center" vertical="center" wrapText="1"/>
    </xf>
    <xf numFmtId="0" fontId="4" fillId="3" borderId="39" xfId="0" applyFont="1" applyFill="1" applyBorder="1" applyAlignment="1">
      <alignment horizontal="center" vertical="center" wrapText="1"/>
    </xf>
    <xf numFmtId="0" fontId="4" fillId="3" borderId="67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164" fontId="5" fillId="2" borderId="10" xfId="0" applyNumberFormat="1" applyFont="1" applyFill="1" applyBorder="1" applyAlignment="1">
      <alignment horizontal="center" vertical="center"/>
    </xf>
    <xf numFmtId="164" fontId="5" fillId="2" borderId="30" xfId="0" applyNumberFormat="1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164" fontId="6" fillId="2" borderId="30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6" fillId="2" borderId="10" xfId="0" applyNumberFormat="1" applyFont="1" applyFill="1" applyBorder="1" applyAlignment="1">
      <alignment horizontal="center" vertical="center"/>
    </xf>
    <xf numFmtId="0" fontId="22" fillId="3" borderId="10" xfId="0" applyFont="1" applyFill="1" applyBorder="1" applyAlignment="1">
      <alignment horizontal="center" vertical="center" wrapText="1"/>
    </xf>
    <xf numFmtId="3" fontId="22" fillId="2" borderId="30" xfId="0" applyNumberFormat="1" applyFont="1" applyFill="1" applyBorder="1" applyAlignment="1">
      <alignment horizontal="center" vertical="center"/>
    </xf>
    <xf numFmtId="3" fontId="22" fillId="2" borderId="1" xfId="0" applyNumberFormat="1" applyFont="1" applyFill="1" applyBorder="1" applyAlignment="1">
      <alignment horizontal="center" vertical="center"/>
    </xf>
    <xf numFmtId="3" fontId="22" fillId="2" borderId="10" xfId="0" applyNumberFormat="1" applyFont="1" applyFill="1" applyBorder="1" applyAlignment="1">
      <alignment horizontal="center" vertical="center"/>
    </xf>
    <xf numFmtId="0" fontId="22" fillId="3" borderId="27" xfId="0" applyFont="1" applyFill="1" applyBorder="1" applyAlignment="1">
      <alignment horizontal="center" vertical="center" wrapText="1"/>
    </xf>
    <xf numFmtId="3" fontId="22" fillId="2" borderId="29" xfId="0" applyNumberFormat="1" applyFont="1" applyFill="1" applyBorder="1" applyAlignment="1">
      <alignment horizontal="center" vertical="center"/>
    </xf>
    <xf numFmtId="3" fontId="22" fillId="2" borderId="26" xfId="0" applyNumberFormat="1" applyFont="1" applyFill="1" applyBorder="1" applyAlignment="1">
      <alignment horizontal="center" vertical="center"/>
    </xf>
    <xf numFmtId="3" fontId="22" fillId="2" borderId="27" xfId="0" applyNumberFormat="1" applyFont="1" applyFill="1" applyBorder="1" applyAlignment="1">
      <alignment horizontal="center" vertical="center"/>
    </xf>
    <xf numFmtId="3" fontId="22" fillId="2" borderId="86" xfId="0" applyNumberFormat="1" applyFont="1" applyFill="1" applyBorder="1" applyAlignment="1">
      <alignment horizontal="center" vertical="center"/>
    </xf>
    <xf numFmtId="164" fontId="6" fillId="2" borderId="9" xfId="0" applyNumberFormat="1" applyFont="1" applyFill="1" applyBorder="1" applyAlignment="1">
      <alignment horizontal="center" vertical="center"/>
    </xf>
    <xf numFmtId="3" fontId="22" fillId="2" borderId="9" xfId="0" applyNumberFormat="1" applyFont="1" applyFill="1" applyBorder="1" applyAlignment="1">
      <alignment horizontal="center" vertical="center"/>
    </xf>
    <xf numFmtId="164" fontId="5" fillId="2" borderId="9" xfId="0" applyNumberFormat="1" applyFont="1" applyFill="1" applyBorder="1" applyAlignment="1">
      <alignment horizontal="center" vertical="center"/>
    </xf>
    <xf numFmtId="164" fontId="5" fillId="2" borderId="11" xfId="0" applyNumberFormat="1" applyFont="1" applyFill="1" applyBorder="1" applyAlignment="1">
      <alignment horizontal="center" vertical="center"/>
    </xf>
    <xf numFmtId="164" fontId="5" fillId="2" borderId="31" xfId="0" applyNumberFormat="1" applyFont="1" applyFill="1" applyBorder="1" applyAlignment="1">
      <alignment horizontal="center" vertical="center"/>
    </xf>
    <xf numFmtId="164" fontId="5" fillId="2" borderId="12" xfId="0" applyNumberFormat="1" applyFont="1" applyFill="1" applyBorder="1" applyAlignment="1">
      <alignment horizontal="center" vertical="center"/>
    </xf>
    <xf numFmtId="164" fontId="5" fillId="2" borderId="13" xfId="0" applyNumberFormat="1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164" fontId="6" fillId="2" borderId="11" xfId="0" applyNumberFormat="1" applyFont="1" applyFill="1" applyBorder="1" applyAlignment="1">
      <alignment horizontal="center" vertical="center"/>
    </xf>
    <xf numFmtId="164" fontId="6" fillId="2" borderId="31" xfId="0" applyNumberFormat="1" applyFont="1" applyFill="1" applyBorder="1" applyAlignment="1">
      <alignment horizontal="center" vertical="center"/>
    </xf>
    <xf numFmtId="164" fontId="6" fillId="2" borderId="12" xfId="0" applyNumberFormat="1" applyFont="1" applyFill="1" applyBorder="1" applyAlignment="1">
      <alignment horizontal="center" vertical="center"/>
    </xf>
    <xf numFmtId="164" fontId="6" fillId="2" borderId="13" xfId="0" applyNumberFormat="1" applyFont="1" applyFill="1" applyBorder="1" applyAlignment="1">
      <alignment horizontal="center" vertical="center"/>
    </xf>
    <xf numFmtId="0" fontId="0" fillId="3" borderId="44" xfId="0" applyFont="1" applyFill="1" applyBorder="1"/>
    <xf numFmtId="3" fontId="22" fillId="2" borderId="32" xfId="0" applyNumberFormat="1" applyFont="1" applyFill="1" applyBorder="1" applyAlignment="1">
      <alignment horizontal="center" vertical="center"/>
    </xf>
    <xf numFmtId="164" fontId="6" fillId="2" borderId="18" xfId="0" applyNumberFormat="1" applyFont="1" applyFill="1" applyBorder="1" applyAlignment="1">
      <alignment horizontal="center" vertical="center"/>
    </xf>
    <xf numFmtId="3" fontId="22" fillId="2" borderId="18" xfId="0" applyNumberFormat="1" applyFont="1" applyFill="1" applyBorder="1" applyAlignment="1">
      <alignment horizontal="center" vertical="center"/>
    </xf>
    <xf numFmtId="164" fontId="6" fillId="2" borderId="33" xfId="0" applyNumberFormat="1" applyFont="1" applyFill="1" applyBorder="1" applyAlignment="1">
      <alignment horizontal="center" vertical="center"/>
    </xf>
    <xf numFmtId="164" fontId="5" fillId="2" borderId="18" xfId="0" applyNumberFormat="1" applyFont="1" applyFill="1" applyBorder="1" applyAlignment="1">
      <alignment horizontal="center" vertical="center"/>
    </xf>
    <xf numFmtId="164" fontId="5" fillId="2" borderId="33" xfId="0" applyNumberFormat="1" applyFont="1" applyFill="1" applyBorder="1" applyAlignment="1">
      <alignment horizontal="center" vertical="center"/>
    </xf>
    <xf numFmtId="0" fontId="0" fillId="3" borderId="44" xfId="0" applyFill="1" applyBorder="1"/>
    <xf numFmtId="0" fontId="22" fillId="3" borderId="64" xfId="0" applyFont="1" applyFill="1" applyBorder="1" applyAlignment="1">
      <alignment horizontal="left" vertical="center"/>
    </xf>
    <xf numFmtId="0" fontId="22" fillId="3" borderId="69" xfId="0" applyFont="1" applyFill="1" applyBorder="1" applyAlignment="1">
      <alignment horizontal="left" vertical="center"/>
    </xf>
    <xf numFmtId="0" fontId="22" fillId="3" borderId="90" xfId="0" applyFont="1" applyFill="1" applyBorder="1" applyAlignment="1">
      <alignment horizontal="center" vertical="center"/>
    </xf>
    <xf numFmtId="0" fontId="22" fillId="3" borderId="37" xfId="0" applyFont="1" applyFill="1" applyBorder="1" applyAlignment="1">
      <alignment horizontal="center" vertical="center"/>
    </xf>
    <xf numFmtId="0" fontId="4" fillId="3" borderId="64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22" fillId="3" borderId="97" xfId="0" applyFont="1" applyFill="1" applyBorder="1" applyAlignment="1">
      <alignment horizontal="center" vertical="center"/>
    </xf>
    <xf numFmtId="0" fontId="22" fillId="3" borderId="69" xfId="0" applyFont="1" applyFill="1" applyBorder="1" applyAlignment="1">
      <alignment horizontal="center" vertical="center"/>
    </xf>
    <xf numFmtId="0" fontId="22" fillId="3" borderId="67" xfId="0" applyFont="1" applyFill="1" applyBorder="1" applyAlignment="1">
      <alignment horizontal="center" vertical="center"/>
    </xf>
    <xf numFmtId="0" fontId="0" fillId="3" borderId="65" xfId="0" applyFont="1" applyFill="1" applyBorder="1"/>
    <xf numFmtId="0" fontId="0" fillId="3" borderId="66" xfId="0" applyFont="1" applyFill="1" applyBorder="1"/>
    <xf numFmtId="0" fontId="0" fillId="2" borderId="84" xfId="0" applyFill="1" applyBorder="1"/>
    <xf numFmtId="3" fontId="4" fillId="2" borderId="27" xfId="0" applyNumberFormat="1" applyFont="1" applyFill="1" applyBorder="1" applyAlignment="1">
      <alignment horizontal="center" vertical="center"/>
    </xf>
    <xf numFmtId="0" fontId="0" fillId="3" borderId="57" xfId="0" applyFill="1" applyBorder="1"/>
    <xf numFmtId="0" fontId="0" fillId="3" borderId="56" xfId="0" applyFill="1" applyBorder="1"/>
    <xf numFmtId="1" fontId="4" fillId="2" borderId="0" xfId="0" applyNumberFormat="1" applyFont="1" applyFill="1"/>
    <xf numFmtId="164" fontId="0" fillId="2" borderId="0" xfId="0" applyNumberFormat="1" applyFill="1" applyAlignment="1">
      <alignment horizontal="center" vertical="center"/>
    </xf>
    <xf numFmtId="2" fontId="10" fillId="2" borderId="10" xfId="0" applyNumberFormat="1" applyFont="1" applyFill="1" applyBorder="1" applyAlignment="1">
      <alignment horizontal="center" vertical="center" wrapText="1"/>
    </xf>
    <xf numFmtId="164" fontId="16" fillId="2" borderId="0" xfId="0" applyNumberFormat="1" applyFont="1" applyFill="1"/>
    <xf numFmtId="164" fontId="16" fillId="2" borderId="0" xfId="0" applyNumberFormat="1" applyFont="1" applyFill="1" applyAlignment="1">
      <alignment horizontal="center" vertical="center"/>
    </xf>
    <xf numFmtId="165" fontId="16" fillId="2" borderId="0" xfId="0" applyNumberFormat="1" applyFont="1" applyFill="1" applyAlignment="1">
      <alignment horizontal="center" vertical="center"/>
    </xf>
    <xf numFmtId="0" fontId="4" fillId="3" borderId="44" xfId="0" applyFont="1" applyFill="1" applyBorder="1" applyAlignment="1">
      <alignment horizontal="left" vertical="center" wrapText="1"/>
    </xf>
    <xf numFmtId="0" fontId="4" fillId="3" borderId="48" xfId="0" applyFont="1" applyFill="1" applyBorder="1" applyAlignment="1">
      <alignment horizontal="left" vertical="center" wrapText="1"/>
    </xf>
    <xf numFmtId="0" fontId="4" fillId="3" borderId="36" xfId="0" applyFont="1" applyFill="1" applyBorder="1" applyAlignment="1">
      <alignment horizontal="left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3" borderId="44" xfId="0" applyFont="1" applyFill="1" applyBorder="1" applyAlignment="1">
      <alignment horizontal="center" vertical="center" wrapText="1"/>
    </xf>
    <xf numFmtId="0" fontId="4" fillId="3" borderId="89" xfId="0" applyFont="1" applyFill="1" applyBorder="1" applyAlignment="1">
      <alignment horizontal="center" vertical="center" wrapText="1"/>
    </xf>
    <xf numFmtId="0" fontId="4" fillId="3" borderId="50" xfId="0" applyFont="1" applyFill="1" applyBorder="1" applyAlignment="1">
      <alignment horizontal="center" vertical="center" wrapText="1"/>
    </xf>
    <xf numFmtId="0" fontId="4" fillId="3" borderId="66" xfId="0" applyFont="1" applyFill="1" applyBorder="1" applyAlignment="1">
      <alignment horizontal="center" vertical="center" wrapText="1"/>
    </xf>
    <xf numFmtId="0" fontId="4" fillId="3" borderId="84" xfId="0" applyFont="1" applyFill="1" applyBorder="1" applyAlignment="1">
      <alignment horizontal="center" vertical="center" wrapText="1"/>
    </xf>
    <xf numFmtId="0" fontId="4" fillId="3" borderId="58" xfId="0" applyFont="1" applyFill="1" applyBorder="1" applyAlignment="1">
      <alignment horizontal="center" vertical="center" wrapText="1"/>
    </xf>
    <xf numFmtId="0" fontId="4" fillId="3" borderId="51" xfId="0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44" xfId="0" applyFont="1" applyFill="1" applyBorder="1" applyAlignment="1">
      <alignment horizontal="center" vertical="center"/>
    </xf>
    <xf numFmtId="0" fontId="4" fillId="3" borderId="36" xfId="0" applyFont="1" applyFill="1" applyBorder="1" applyAlignment="1">
      <alignment horizontal="center" vertical="center"/>
    </xf>
    <xf numFmtId="0" fontId="4" fillId="3" borderId="41" xfId="0" applyFont="1" applyFill="1" applyBorder="1" applyAlignment="1">
      <alignment horizontal="center" vertical="center"/>
    </xf>
    <xf numFmtId="0" fontId="4" fillId="3" borderId="42" xfId="0" applyFont="1" applyFill="1" applyBorder="1" applyAlignment="1">
      <alignment horizontal="center" vertical="center"/>
    </xf>
    <xf numFmtId="0" fontId="4" fillId="3" borderId="43" xfId="0" applyFont="1" applyFill="1" applyBorder="1" applyAlignment="1">
      <alignment horizontal="center" vertical="center"/>
    </xf>
    <xf numFmtId="0" fontId="4" fillId="3" borderId="36" xfId="0" applyFont="1" applyFill="1" applyBorder="1" applyAlignment="1">
      <alignment horizontal="center" vertical="center" wrapText="1"/>
    </xf>
    <xf numFmtId="0" fontId="4" fillId="3" borderId="86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3" borderId="48" xfId="0" applyFont="1" applyFill="1" applyBorder="1" applyAlignment="1">
      <alignment horizontal="center" vertical="center"/>
    </xf>
    <xf numFmtId="0" fontId="4" fillId="3" borderId="55" xfId="0" applyFont="1" applyFill="1" applyBorder="1" applyAlignment="1">
      <alignment horizontal="center" vertical="center"/>
    </xf>
    <xf numFmtId="0" fontId="4" fillId="3" borderId="57" xfId="0" applyFont="1" applyFill="1" applyBorder="1" applyAlignment="1">
      <alignment horizontal="center" vertical="center"/>
    </xf>
    <xf numFmtId="0" fontId="4" fillId="3" borderId="56" xfId="0" applyFont="1" applyFill="1" applyBorder="1" applyAlignment="1">
      <alignment horizontal="center" vertical="center"/>
    </xf>
    <xf numFmtId="0" fontId="4" fillId="3" borderId="89" xfId="0" applyFont="1" applyFill="1" applyBorder="1" applyAlignment="1">
      <alignment horizontal="center" vertical="center"/>
    </xf>
    <xf numFmtId="0" fontId="4" fillId="3" borderId="50" xfId="0" applyFont="1" applyFill="1" applyBorder="1" applyAlignment="1">
      <alignment horizontal="center" vertical="center"/>
    </xf>
    <xf numFmtId="0" fontId="4" fillId="3" borderId="88" xfId="0" applyFont="1" applyFill="1" applyBorder="1" applyAlignment="1">
      <alignment horizontal="center" vertical="center"/>
    </xf>
    <xf numFmtId="0" fontId="4" fillId="3" borderId="38" xfId="0" applyFont="1" applyFill="1" applyBorder="1" applyAlignment="1">
      <alignment horizontal="center" vertical="center"/>
    </xf>
    <xf numFmtId="0" fontId="4" fillId="3" borderId="53" xfId="0" applyFont="1" applyFill="1" applyBorder="1" applyAlignment="1">
      <alignment horizontal="center" vertical="center"/>
    </xf>
    <xf numFmtId="0" fontId="4" fillId="3" borderId="81" xfId="0" applyFont="1" applyFill="1" applyBorder="1" applyAlignment="1">
      <alignment horizontal="center" vertical="center"/>
    </xf>
    <xf numFmtId="0" fontId="4" fillId="3" borderId="40" xfId="0" applyFont="1" applyFill="1" applyBorder="1" applyAlignment="1">
      <alignment horizontal="center" vertical="center" wrapText="1"/>
    </xf>
    <xf numFmtId="0" fontId="4" fillId="3" borderId="38" xfId="0" applyFont="1" applyFill="1" applyBorder="1" applyAlignment="1">
      <alignment horizontal="center" vertical="center" wrapText="1"/>
    </xf>
    <xf numFmtId="0" fontId="4" fillId="3" borderId="49" xfId="0" applyFont="1" applyFill="1" applyBorder="1" applyAlignment="1">
      <alignment horizontal="center" vertical="center" wrapText="1"/>
    </xf>
    <xf numFmtId="0" fontId="4" fillId="3" borderId="39" xfId="0" applyFont="1" applyFill="1" applyBorder="1" applyAlignment="1">
      <alignment horizontal="center" vertical="center" wrapText="1"/>
    </xf>
    <xf numFmtId="0" fontId="4" fillId="3" borderId="48" xfId="0" applyFont="1" applyFill="1" applyBorder="1" applyAlignment="1">
      <alignment horizontal="center" vertical="center" wrapText="1"/>
    </xf>
    <xf numFmtId="0" fontId="4" fillId="3" borderId="64" xfId="0" applyFont="1" applyFill="1" applyBorder="1" applyAlignment="1">
      <alignment horizontal="center" vertical="center" wrapText="1"/>
    </xf>
    <xf numFmtId="0" fontId="4" fillId="3" borderId="80" xfId="0" applyFont="1" applyFill="1" applyBorder="1" applyAlignment="1">
      <alignment horizontal="center" vertical="center" wrapText="1"/>
    </xf>
    <xf numFmtId="0" fontId="4" fillId="3" borderId="81" xfId="0" applyFont="1" applyFill="1" applyBorder="1" applyAlignment="1">
      <alignment horizontal="center" vertical="center" wrapText="1"/>
    </xf>
    <xf numFmtId="0" fontId="4" fillId="3" borderId="34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4" fillId="3" borderId="51" xfId="0" applyFont="1" applyFill="1" applyBorder="1" applyAlignment="1">
      <alignment horizontal="center" vertical="center"/>
    </xf>
    <xf numFmtId="0" fontId="4" fillId="3" borderId="64" xfId="0" applyFont="1" applyFill="1" applyBorder="1" applyAlignment="1">
      <alignment horizontal="center" vertical="center"/>
    </xf>
    <xf numFmtId="0" fontId="4" fillId="3" borderId="65" xfId="0" applyFont="1" applyFill="1" applyBorder="1" applyAlignment="1">
      <alignment horizontal="center" vertical="center"/>
    </xf>
    <xf numFmtId="0" fontId="4" fillId="3" borderId="66" xfId="0" applyFont="1" applyFill="1" applyBorder="1" applyAlignment="1">
      <alignment horizontal="center" vertical="center"/>
    </xf>
    <xf numFmtId="0" fontId="4" fillId="3" borderId="45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4" fillId="2" borderId="55" xfId="0" applyFont="1" applyFill="1" applyBorder="1" applyAlignment="1">
      <alignment horizontal="left" vertical="center" wrapText="1"/>
    </xf>
    <xf numFmtId="0" fontId="4" fillId="2" borderId="57" xfId="0" applyFont="1" applyFill="1" applyBorder="1" applyAlignment="1">
      <alignment horizontal="left" vertical="center" wrapText="1"/>
    </xf>
    <xf numFmtId="0" fontId="4" fillId="2" borderId="56" xfId="0" applyFont="1" applyFill="1" applyBorder="1" applyAlignment="1">
      <alignment horizontal="left" vertical="center" wrapText="1"/>
    </xf>
    <xf numFmtId="0" fontId="4" fillId="3" borderId="67" xfId="0" applyFont="1" applyFill="1" applyBorder="1" applyAlignment="1">
      <alignment horizontal="center" vertical="center"/>
    </xf>
    <xf numFmtId="14" fontId="4" fillId="3" borderId="86" xfId="0" applyNumberFormat="1" applyFont="1" applyFill="1" applyBorder="1" applyAlignment="1">
      <alignment horizontal="center" vertical="center" wrapText="1"/>
    </xf>
    <xf numFmtId="14" fontId="4" fillId="3" borderId="26" xfId="0" applyNumberFormat="1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14" fontId="4" fillId="3" borderId="55" xfId="0" applyNumberFormat="1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left" vertical="center" wrapText="1"/>
    </xf>
    <xf numFmtId="0" fontId="5" fillId="2" borderId="16" xfId="0" applyFont="1" applyFill="1" applyBorder="1" applyAlignment="1">
      <alignment horizontal="left" vertical="center" wrapText="1"/>
    </xf>
    <xf numFmtId="0" fontId="5" fillId="2" borderId="17" xfId="0" applyFont="1" applyFill="1" applyBorder="1" applyAlignment="1">
      <alignment horizontal="left" vertical="center" wrapText="1"/>
    </xf>
    <xf numFmtId="0" fontId="16" fillId="3" borderId="65" xfId="0" applyFont="1" applyFill="1" applyBorder="1" applyAlignment="1">
      <alignment horizontal="center" vertical="center"/>
    </xf>
    <xf numFmtId="0" fontId="16" fillId="3" borderId="66" xfId="0" applyFont="1" applyFill="1" applyBorder="1" applyAlignment="1">
      <alignment horizontal="center" vertical="center"/>
    </xf>
    <xf numFmtId="0" fontId="16" fillId="3" borderId="68" xfId="0" applyFont="1" applyFill="1" applyBorder="1" applyAlignment="1">
      <alignment horizontal="center" vertical="center"/>
    </xf>
    <xf numFmtId="0" fontId="16" fillId="3" borderId="58" xfId="0" applyFont="1" applyFill="1" applyBorder="1" applyAlignment="1">
      <alignment horizontal="center" vertical="center"/>
    </xf>
    <xf numFmtId="16" fontId="4" fillId="3" borderId="1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68" xfId="0" applyFont="1" applyFill="1" applyBorder="1" applyAlignment="1">
      <alignment horizontal="center" vertical="center"/>
    </xf>
    <xf numFmtId="0" fontId="4" fillId="3" borderId="58" xfId="0" applyFont="1" applyFill="1" applyBorder="1" applyAlignment="1">
      <alignment horizontal="center" vertical="center"/>
    </xf>
    <xf numFmtId="0" fontId="5" fillId="3" borderId="42" xfId="0" applyFont="1" applyFill="1" applyBorder="1" applyAlignment="1">
      <alignment horizontal="center" vertical="center" wrapText="1"/>
    </xf>
    <xf numFmtId="0" fontId="5" fillId="3" borderId="43" xfId="0" applyFont="1" applyFill="1" applyBorder="1" applyAlignment="1">
      <alignment horizontal="center" vertical="center" wrapText="1"/>
    </xf>
    <xf numFmtId="0" fontId="22" fillId="3" borderId="26" xfId="0" applyFont="1" applyFill="1" applyBorder="1" applyAlignment="1">
      <alignment horizontal="left" vertical="center" wrapText="1"/>
    </xf>
    <xf numFmtId="0" fontId="22" fillId="3" borderId="1" xfId="0" applyFont="1" applyFill="1" applyBorder="1" applyAlignment="1">
      <alignment horizontal="left" vertical="center" wrapText="1"/>
    </xf>
    <xf numFmtId="0" fontId="22" fillId="3" borderId="12" xfId="0" applyFont="1" applyFill="1" applyBorder="1" applyAlignment="1">
      <alignment horizontal="left" vertical="center" wrapText="1"/>
    </xf>
    <xf numFmtId="0" fontId="4" fillId="3" borderId="22" xfId="0" applyFont="1" applyFill="1" applyBorder="1" applyAlignment="1">
      <alignment horizontal="left" vertical="center" wrapText="1"/>
    </xf>
    <xf numFmtId="0" fontId="4" fillId="3" borderId="89" xfId="0" applyFont="1" applyFill="1" applyBorder="1" applyAlignment="1">
      <alignment horizontal="left" vertical="center" wrapText="1"/>
    </xf>
    <xf numFmtId="0" fontId="4" fillId="3" borderId="50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16" fontId="4" fillId="3" borderId="12" xfId="0" applyNumberFormat="1" applyFont="1" applyFill="1" applyBorder="1" applyAlignment="1">
      <alignment horizontal="left" vertical="center" wrapText="1"/>
    </xf>
    <xf numFmtId="0" fontId="4" fillId="3" borderId="12" xfId="0" applyFont="1" applyFill="1" applyBorder="1" applyAlignment="1">
      <alignment horizontal="left" vertical="center" wrapText="1"/>
    </xf>
    <xf numFmtId="0" fontId="5" fillId="3" borderId="55" xfId="0" applyFont="1" applyFill="1" applyBorder="1" applyAlignment="1">
      <alignment horizontal="center" vertical="center" wrapText="1"/>
    </xf>
    <xf numFmtId="0" fontId="5" fillId="3" borderId="57" xfId="0" applyFont="1" applyFill="1" applyBorder="1" applyAlignment="1">
      <alignment horizontal="center" vertical="center" wrapText="1"/>
    </xf>
    <xf numFmtId="0" fontId="5" fillId="3" borderId="56" xfId="0" applyFont="1" applyFill="1" applyBorder="1" applyAlignment="1">
      <alignment horizontal="center" vertical="center" wrapText="1"/>
    </xf>
    <xf numFmtId="16" fontId="4" fillId="3" borderId="30" xfId="0" applyNumberFormat="1" applyFont="1" applyFill="1" applyBorder="1" applyAlignment="1">
      <alignment horizontal="left" vertical="center" wrapText="1"/>
    </xf>
    <xf numFmtId="0" fontId="4" fillId="3" borderId="35" xfId="0" applyFont="1" applyFill="1" applyBorder="1" applyAlignment="1">
      <alignment horizontal="left" vertical="center" wrapText="1"/>
    </xf>
    <xf numFmtId="0" fontId="4" fillId="3" borderId="30" xfId="0" applyFont="1" applyFill="1" applyBorder="1" applyAlignment="1">
      <alignment horizontal="left" vertical="center" wrapText="1"/>
    </xf>
    <xf numFmtId="16" fontId="4" fillId="3" borderId="31" xfId="0" applyNumberFormat="1" applyFont="1" applyFill="1" applyBorder="1" applyAlignment="1">
      <alignment horizontal="left" vertical="center" wrapText="1"/>
    </xf>
    <xf numFmtId="14" fontId="4" fillId="3" borderId="41" xfId="0" applyNumberFormat="1" applyFont="1" applyFill="1" applyBorder="1" applyAlignment="1">
      <alignment horizontal="center" vertical="center" wrapText="1"/>
    </xf>
    <xf numFmtId="14" fontId="4" fillId="3" borderId="43" xfId="0" applyNumberFormat="1" applyFont="1" applyFill="1" applyBorder="1" applyAlignment="1">
      <alignment horizontal="center" vertical="center" wrapText="1"/>
    </xf>
    <xf numFmtId="0" fontId="16" fillId="3" borderId="64" xfId="0" applyFont="1" applyFill="1" applyBorder="1" applyAlignment="1">
      <alignment horizontal="center" vertical="center"/>
    </xf>
    <xf numFmtId="0" fontId="16" fillId="3" borderId="67" xfId="0" applyFont="1" applyFill="1" applyBorder="1" applyAlignment="1">
      <alignment horizontal="center" vertical="center"/>
    </xf>
    <xf numFmtId="0" fontId="16" fillId="3" borderId="44" xfId="0" applyFont="1" applyFill="1" applyBorder="1" applyAlignment="1">
      <alignment horizontal="center" vertical="center" wrapText="1"/>
    </xf>
    <xf numFmtId="0" fontId="16" fillId="3" borderId="48" xfId="0" applyFont="1" applyFill="1" applyBorder="1" applyAlignment="1">
      <alignment horizontal="center"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8" fillId="3" borderId="65" xfId="0" applyFont="1" applyFill="1" applyBorder="1" applyAlignment="1">
      <alignment horizontal="center" vertical="center"/>
    </xf>
    <xf numFmtId="0" fontId="18" fillId="3" borderId="66" xfId="0" applyFont="1" applyFill="1" applyBorder="1" applyAlignment="1">
      <alignment horizontal="center" vertical="center"/>
    </xf>
    <xf numFmtId="0" fontId="18" fillId="3" borderId="68" xfId="0" applyFont="1" applyFill="1" applyBorder="1" applyAlignment="1">
      <alignment horizontal="center" vertical="center"/>
    </xf>
    <xf numFmtId="0" fontId="18" fillId="3" borderId="58" xfId="0" applyFont="1" applyFill="1" applyBorder="1" applyAlignment="1">
      <alignment horizontal="center" vertical="center"/>
    </xf>
    <xf numFmtId="0" fontId="18" fillId="3" borderId="44" xfId="0" applyFont="1" applyFill="1" applyBorder="1" applyAlignment="1">
      <alignment horizontal="center" vertical="center" wrapText="1"/>
    </xf>
    <xf numFmtId="0" fontId="18" fillId="3" borderId="48" xfId="0" applyFont="1" applyFill="1" applyBorder="1" applyAlignment="1">
      <alignment horizontal="center" vertical="center" wrapText="1"/>
    </xf>
    <xf numFmtId="0" fontId="18" fillId="3" borderId="36" xfId="0" applyFont="1" applyFill="1" applyBorder="1" applyAlignment="1">
      <alignment horizontal="center" vertical="center" wrapText="1"/>
    </xf>
    <xf numFmtId="0" fontId="8" fillId="5" borderId="30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wrapText="1"/>
    </xf>
    <xf numFmtId="0" fontId="8" fillId="5" borderId="44" xfId="0" applyFont="1" applyFill="1" applyBorder="1" applyAlignment="1">
      <alignment horizontal="center" vertical="center" wrapText="1"/>
    </xf>
    <xf numFmtId="0" fontId="8" fillId="5" borderId="48" xfId="0" applyFont="1" applyFill="1" applyBorder="1" applyAlignment="1">
      <alignment horizontal="center" vertical="center" wrapText="1"/>
    </xf>
    <xf numFmtId="0" fontId="8" fillId="5" borderId="36" xfId="0" applyFont="1" applyFill="1" applyBorder="1" applyAlignment="1">
      <alignment horizontal="center" vertical="center" wrapText="1"/>
    </xf>
    <xf numFmtId="0" fontId="8" fillId="5" borderId="86" xfId="0" applyFont="1" applyFill="1" applyBorder="1" applyAlignment="1">
      <alignment horizontal="center" vertical="center" wrapText="1"/>
    </xf>
    <xf numFmtId="0" fontId="8" fillId="5" borderId="26" xfId="0" applyFont="1" applyFill="1" applyBorder="1" applyAlignment="1">
      <alignment horizontal="center" vertical="center" wrapText="1"/>
    </xf>
    <xf numFmtId="0" fontId="8" fillId="5" borderId="27" xfId="0" applyFont="1" applyFill="1" applyBorder="1" applyAlignment="1">
      <alignment horizontal="center" vertical="center" wrapText="1"/>
    </xf>
    <xf numFmtId="0" fontId="4" fillId="3" borderId="86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2" borderId="0" xfId="0" applyFont="1" applyFill="1" applyAlignment="1">
      <alignment wrapText="1"/>
    </xf>
    <xf numFmtId="0" fontId="4" fillId="3" borderId="2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/>
    </xf>
    <xf numFmtId="0" fontId="4" fillId="3" borderId="69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/>
    </xf>
    <xf numFmtId="0" fontId="4" fillId="3" borderId="85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wrapText="1"/>
    </xf>
    <xf numFmtId="0" fontId="4" fillId="3" borderId="25" xfId="0" applyFont="1" applyFill="1" applyBorder="1" applyAlignment="1">
      <alignment horizontal="center" wrapText="1"/>
    </xf>
    <xf numFmtId="0" fontId="4" fillId="3" borderId="39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45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4" fillId="2" borderId="0" xfId="0" applyFont="1" applyFill="1" applyAlignment="1">
      <alignment horizontal="left" wrapText="1"/>
    </xf>
    <xf numFmtId="2" fontId="8" fillId="3" borderId="23" xfId="0" applyNumberFormat="1" applyFont="1" applyFill="1" applyBorder="1" applyAlignment="1">
      <alignment horizontal="center" vertical="center" wrapText="1"/>
    </xf>
    <xf numFmtId="2" fontId="8" fillId="3" borderId="38" xfId="0" applyNumberFormat="1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4" fillId="3" borderId="50" xfId="0" applyFont="1" applyFill="1" applyBorder="1"/>
    <xf numFmtId="0" fontId="8" fillId="3" borderId="23" xfId="0" applyFont="1" applyFill="1" applyBorder="1" applyAlignment="1">
      <alignment horizontal="center" vertical="center" wrapText="1"/>
    </xf>
    <xf numFmtId="0" fontId="4" fillId="3" borderId="38" xfId="0" applyFont="1" applyFill="1" applyBorder="1"/>
    <xf numFmtId="0" fontId="8" fillId="3" borderId="85" xfId="0" applyFont="1" applyFill="1" applyBorder="1" applyAlignment="1">
      <alignment horizontal="center" vertical="center" wrapText="1"/>
    </xf>
    <xf numFmtId="0" fontId="4" fillId="3" borderId="29" xfId="0" applyFont="1" applyFill="1" applyBorder="1"/>
    <xf numFmtId="0" fontId="8" fillId="3" borderId="24" xfId="0" applyFont="1" applyFill="1" applyBorder="1" applyAlignment="1">
      <alignment horizontal="center" vertical="center" wrapText="1"/>
    </xf>
    <xf numFmtId="0" fontId="4" fillId="3" borderId="39" xfId="0" applyFont="1" applyFill="1" applyBorder="1"/>
    <xf numFmtId="0" fontId="4" fillId="3" borderId="54" xfId="0" applyFont="1" applyFill="1" applyBorder="1" applyAlignment="1">
      <alignment horizontal="center" vertical="center" wrapText="1"/>
    </xf>
    <xf numFmtId="0" fontId="4" fillId="2" borderId="68" xfId="0" applyFont="1" applyFill="1" applyBorder="1" applyAlignment="1"/>
    <xf numFmtId="0" fontId="4" fillId="2" borderId="0" xfId="0" applyFont="1" applyFill="1" applyBorder="1" applyAlignment="1"/>
    <xf numFmtId="0" fontId="4" fillId="3" borderId="85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3" borderId="46" xfId="0" applyFont="1" applyFill="1" applyBorder="1" applyAlignment="1">
      <alignment horizontal="center" vertical="center" wrapText="1"/>
    </xf>
    <xf numFmtId="0" fontId="4" fillId="3" borderId="91" xfId="0" applyFont="1" applyFill="1" applyBorder="1" applyAlignment="1">
      <alignment horizontal="center" vertical="center" wrapText="1"/>
    </xf>
    <xf numFmtId="0" fontId="4" fillId="3" borderId="67" xfId="0" applyFont="1" applyFill="1" applyBorder="1" applyAlignment="1">
      <alignment horizontal="center" vertical="center" wrapText="1"/>
    </xf>
    <xf numFmtId="0" fontId="4" fillId="3" borderId="41" xfId="0" applyFont="1" applyFill="1" applyBorder="1" applyAlignment="1">
      <alignment horizontal="center" vertical="center" wrapText="1"/>
    </xf>
    <xf numFmtId="0" fontId="4" fillId="3" borderId="42" xfId="0" applyFont="1" applyFill="1" applyBorder="1" applyAlignment="1">
      <alignment horizontal="center" vertical="center" wrapText="1"/>
    </xf>
    <xf numFmtId="0" fontId="4" fillId="3" borderId="4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</cellXfs>
  <cellStyles count="4">
    <cellStyle name="Dziesiętny" xfId="2" builtinId="3"/>
    <cellStyle name="Normalny" xfId="0" builtinId="0"/>
    <cellStyle name="Procentowy" xfId="3" builtinId="5"/>
    <cellStyle name="S6" xfId="1"/>
  </cellStyles>
  <dxfs count="0"/>
  <tableStyles count="0" defaultTableStyle="TableStyleMedium2" defaultPivotStyle="PivotStyleLight16"/>
  <colors>
    <mruColors>
      <color rgb="FFE7E2EE"/>
      <color rgb="FFF1EFF5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0"/>
      <c:perspective val="20"/>
    </c:view3D>
    <c:floor>
      <c:thickness val="0"/>
      <c:spPr>
        <a:solidFill>
          <a:srgbClr val="DAE0EA">
            <a:alpha val="36000"/>
          </a:srgbClr>
        </a:solidFill>
        <a:ln>
          <a:solidFill>
            <a:schemeClr val="accent1"/>
          </a:solidFill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6.1885933696254315E-2"/>
          <c:y val="2.5747122708354071E-2"/>
          <c:w val="0.96780386587823997"/>
          <c:h val="0.9476505581584263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T.XXV!$H$5:$H$18</c:f>
              <c:strCache>
                <c:ptCount val="1"/>
                <c:pt idx="0">
                  <c:v>2004 2005 2006 2007 2008 2009 2010 2011 2012 2013 2014 2015 2016 2017</c:v>
                </c:pt>
              </c:strCache>
            </c:strRef>
          </c:tx>
          <c:spPr>
            <a:gradFill flip="none" rotWithShape="1">
              <a:gsLst>
                <a:gs pos="0">
                  <a:srgbClr val="16927A">
                    <a:alpha val="58824"/>
                    <a:lumMod val="68000"/>
                  </a:srgbClr>
                </a:gs>
                <a:gs pos="83000">
                  <a:schemeClr val="accent5">
                    <a:lumMod val="61000"/>
                    <a:alpha val="95000"/>
                  </a:schemeClr>
                </a:gs>
                <a:gs pos="12000">
                  <a:srgbClr val="65DD23">
                    <a:lumMod val="30000"/>
                    <a:alpha val="56000"/>
                  </a:srgbClr>
                </a:gs>
                <a:gs pos="99000">
                  <a:srgbClr val="202C27">
                    <a:lumMod val="63000"/>
                  </a:srgbClr>
                </a:gs>
              </a:gsLst>
              <a:lin ang="5400000" scaled="1"/>
              <a:tileRect/>
            </a:gradFill>
            <a:ln>
              <a:solidFill>
                <a:schemeClr val="tx2">
                  <a:lumMod val="75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metal">
              <a:bevelB w="114300" prst="hardEdge"/>
              <a:contourClr>
                <a:srgbClr val="000000"/>
              </a:contourClr>
            </a:sp3d>
          </c:spPr>
          <c:invertIfNegative val="0"/>
          <c:dLbls>
            <c:dLbl>
              <c:idx val="0"/>
              <c:layout>
                <c:manualLayout>
                  <c:x val="4.3916223046400488E-3"/>
                  <c:y val="7.481916008655405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9.9539106114049348E-4"/>
                  <c:y val="-1.51644487082484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0367983456790394E-2"/>
                  <c:y val="4.108818741870915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2808083282203079E-4"/>
                  <c:y val="-1.02709385389433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2694153250317907E-2"/>
                  <c:y val="-7.21761411870986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7.7380941500617608E-3"/>
                  <c:y val="2.8462658661433502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2.865386973651963E-3"/>
                  <c:y val="1.914333423363350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7.1305351680114966E-3"/>
                  <c:y val="-1.318099332538922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1.9712969179728874E-3"/>
                  <c:y val="-7.38584234834147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6.0810314971582787E-4"/>
                  <c:y val="2.074191764605091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9.8334835701525633E-4"/>
                  <c:y val="8.55502854428063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1.2182654383391949E-2"/>
                  <c:y val="-6.605138749347726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1.4619667186197637E-2"/>
                  <c:y val="7.125088592412595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2.3542739334239372E-2"/>
                  <c:y val="4.009355266235284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0"/>
                  <c:y val="-0.3376741235124440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-3.035229212384315E-3"/>
                  <c:y val="-0.3788858050909031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0"/>
                  <c:y val="-0.3725838420248466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3.035229212384315E-3"/>
                  <c:y val="-0.3878280308451887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0"/>
                  <c:y val="-0.3986908162513678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0"/>
                  <c:y val="-0.4118340128276090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0"/>
                  <c:y val="-0.4294484912253678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0"/>
                  <c:y val="-0.4467031181049577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0"/>
                  <c:y val="-0.4489835292750196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3.035229212384315E-3"/>
                  <c:y val="-0.4601162877920124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0"/>
                  <c:y val="-0.4772810362642484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="0">
                    <a:latin typeface="+mj-lt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T.XXV!$H$5:$H$18</c:f>
              <c:numCache>
                <c:formatCode>General</c:formatCode>
                <c:ptCount val="14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</c:numCache>
            </c:numRef>
          </c:cat>
          <c:val>
            <c:numRef>
              <c:f>T.XXV!$I$5:$I$18</c:f>
              <c:numCache>
                <c:formatCode>#,##0</c:formatCode>
                <c:ptCount val="14"/>
                <c:pt idx="0">
                  <c:v>40346</c:v>
                </c:pt>
                <c:pt idx="1">
                  <c:v>41016</c:v>
                </c:pt>
                <c:pt idx="2">
                  <c:v>48932</c:v>
                </c:pt>
                <c:pt idx="3">
                  <c:v>49327</c:v>
                </c:pt>
                <c:pt idx="4">
                  <c:v>51046</c:v>
                </c:pt>
                <c:pt idx="5">
                  <c:v>47263</c:v>
                </c:pt>
                <c:pt idx="6">
                  <c:v>57481</c:v>
                </c:pt>
                <c:pt idx="7">
                  <c:v>42554</c:v>
                </c:pt>
                <c:pt idx="8">
                  <c:v>48689</c:v>
                </c:pt>
                <c:pt idx="9">
                  <c:v>54304</c:v>
                </c:pt>
                <c:pt idx="10">
                  <c:v>60555</c:v>
                </c:pt>
                <c:pt idx="11">
                  <c:v>61276</c:v>
                </c:pt>
                <c:pt idx="12">
                  <c:v>72410</c:v>
                </c:pt>
                <c:pt idx="13">
                  <c:v>75836</c:v>
                </c:pt>
              </c:numCache>
            </c:numRef>
          </c:val>
          <c:shape val="box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shape val="cylinder"/>
        <c:axId val="101336192"/>
        <c:axId val="101337728"/>
        <c:axId val="0"/>
      </c:bar3DChart>
      <c:catAx>
        <c:axId val="101336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solidFill>
            <a:srgbClr val="FFFFFF"/>
          </a:solidFill>
          <a:ln w="6350">
            <a:solidFill>
              <a:schemeClr val="tx1">
                <a:alpha val="30000"/>
              </a:schemeClr>
            </a:solidFill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pl-PL"/>
          </a:p>
        </c:txPr>
        <c:crossAx val="101337728"/>
        <c:crosses val="autoZero"/>
        <c:auto val="0"/>
        <c:lblAlgn val="ctr"/>
        <c:lblOffset val="100"/>
        <c:noMultiLvlLbl val="0"/>
      </c:catAx>
      <c:valAx>
        <c:axId val="101337728"/>
        <c:scaling>
          <c:orientation val="minMax"/>
          <c:max val="73000"/>
          <c:min val="40000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minorGridlines>
          <c:spPr>
            <a:ln>
              <a:solidFill>
                <a:schemeClr val="bg1">
                  <a:lumMod val="85000"/>
                </a:schemeClr>
              </a:solidFill>
            </a:ln>
          </c:spPr>
        </c:minorGridlines>
        <c:numFmt formatCode="#,##0" sourceLinked="1"/>
        <c:majorTickMark val="out"/>
        <c:minorTickMark val="none"/>
        <c:tickLblPos val="nextTo"/>
        <c:spPr>
          <a:noFill/>
          <a:ln w="6350">
            <a:solidFill>
              <a:schemeClr val="tx1">
                <a:alpha val="42000"/>
              </a:schemeClr>
            </a:solidFill>
          </a:ln>
          <a:effectLst/>
        </c:spPr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pl-PL"/>
          </a:p>
        </c:txPr>
        <c:crossAx val="101336192"/>
        <c:crosses val="autoZero"/>
        <c:crossBetween val="between"/>
        <c:majorUnit val="1100"/>
        <c:minorUnit val="500"/>
      </c:valAx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0"/>
      <c:perspective val="20"/>
    </c:view3D>
    <c:floor>
      <c:thickness val="0"/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5.5017882380087105E-2"/>
          <c:y val="3.5334874671610672E-2"/>
          <c:w val="0.92719775103070468"/>
          <c:h val="0.8899220659306837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T.XXX!$H$9</c:f>
              <c:strCache>
                <c:ptCount val="1"/>
                <c:pt idx="0">
                  <c:v>zgłoszenia</c:v>
                </c:pt>
              </c:strCache>
            </c:strRef>
          </c:tx>
          <c:spPr>
            <a:gradFill flip="none" rotWithShape="1">
              <a:gsLst>
                <a:gs pos="0">
                  <a:srgbClr val="98BE9F">
                    <a:alpha val="96000"/>
                    <a:lumMod val="99000"/>
                  </a:srgbClr>
                </a:gs>
                <a:gs pos="83000">
                  <a:schemeClr val="accent5">
                    <a:lumMod val="61000"/>
                    <a:alpha val="95000"/>
                  </a:schemeClr>
                </a:gs>
                <a:gs pos="8000">
                  <a:srgbClr val="65DD23">
                    <a:lumMod val="30000"/>
                    <a:alpha val="56000"/>
                  </a:srgbClr>
                </a:gs>
                <a:gs pos="99000">
                  <a:srgbClr val="202C27">
                    <a:lumMod val="63000"/>
                  </a:srgbClr>
                </a:gs>
              </a:gsLst>
              <a:lin ang="5400000" scaled="1"/>
              <a:tileRect/>
            </a:gradFill>
            <a:ln>
              <a:solidFill>
                <a:schemeClr val="tx2">
                  <a:lumMod val="75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metal">
              <a:bevelB w="114300" prst="hardEdge"/>
              <a:contourClr>
                <a:srgbClr val="000000"/>
              </a:contourClr>
            </a:sp3d>
          </c:spPr>
          <c:invertIfNegative val="0"/>
          <c:dLbls>
            <c:dLbl>
              <c:idx val="0"/>
              <c:layout>
                <c:manualLayout>
                  <c:x val="4.3916223046400488E-3"/>
                  <c:y val="7.48191600865540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9.9539106114049348E-4"/>
                  <c:y val="-1.51644487082484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9934944854031754E-3"/>
                  <c:y val="4.108816120157300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4528834937299505E-2"/>
                  <c:y val="-5.54739570408562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6554160990300092E-2"/>
                  <c:y val="9.37180867983281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4.9628171478565183E-3"/>
                  <c:y val="4.839875292546629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9.4438976377952764E-3"/>
                  <c:y val="1.21876859639583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1.5476594499291486E-2"/>
                  <c:y val="1.05513248784573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1.0317458866749004E-2"/>
                  <c:y val="-7.385715402565087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7.7378910504777697E-3"/>
                  <c:y val="2.07427587842681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2.6021727999694579E-2"/>
                  <c:y val="6.4213242026679121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5.1131132668100862E-2"/>
                  <c:y val="9.22068233526311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3.4915844027830958E-3"/>
                  <c:y val="-0.326811304236138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3.2634031436079916E-3"/>
                  <c:y val="-0.326791751633400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0"/>
                  <c:y val="-0.3376741235124440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-3.0352292123843141E-3"/>
                  <c:y val="-0.3788858050909031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0"/>
                  <c:y val="-0.3725838420248466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3.0352292123843141E-3"/>
                  <c:y val="-0.3878280308451887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0"/>
                  <c:y val="-0.3986908162513678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0"/>
                  <c:y val="-0.4118340128276090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0"/>
                  <c:y val="-0.4294484912253678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0"/>
                  <c:y val="-0.4467031181049577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0"/>
                  <c:y val="-0.4489835292750196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3.0352292123843141E-3"/>
                  <c:y val="-0.4601162877920124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0"/>
                  <c:y val="-0.4772810362642484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="0">
                    <a:latin typeface="+mj-lt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T.XXX!$G$10:$G$17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T.XXX!$H$10:$H$17</c:f>
              <c:numCache>
                <c:formatCode>General</c:formatCode>
                <c:ptCount val="8"/>
                <c:pt idx="0">
                  <c:v>1412</c:v>
                </c:pt>
                <c:pt idx="1">
                  <c:v>2730</c:v>
                </c:pt>
                <c:pt idx="2">
                  <c:v>1273</c:v>
                </c:pt>
                <c:pt idx="3">
                  <c:v>2106</c:v>
                </c:pt>
                <c:pt idx="4">
                  <c:v>1311</c:v>
                </c:pt>
                <c:pt idx="5">
                  <c:v>1204</c:v>
                </c:pt>
                <c:pt idx="6">
                  <c:v>720</c:v>
                </c:pt>
                <c:pt idx="7">
                  <c:v>819</c:v>
                </c:pt>
              </c:numCache>
            </c:numRef>
          </c:val>
          <c:shape val="box"/>
        </c:ser>
        <c:ser>
          <c:idx val="1"/>
          <c:order val="1"/>
          <c:tx>
            <c:strRef>
              <c:f>T.XXX!$I$9</c:f>
              <c:strCache>
                <c:ptCount val="1"/>
                <c:pt idx="0">
                  <c:v>zwolnienia</c:v>
                </c:pt>
              </c:strCache>
            </c:strRef>
          </c:tx>
          <c:spPr>
            <a:gradFill>
              <a:gsLst>
                <a:gs pos="0">
                  <a:schemeClr val="accent4">
                    <a:alpha val="71000"/>
                    <a:lumMod val="98000"/>
                    <a:lumOff val="2000"/>
                  </a:schemeClr>
                </a:gs>
                <a:gs pos="50000">
                  <a:schemeClr val="accent4">
                    <a:alpha val="87000"/>
                    <a:lumMod val="66000"/>
                    <a:lumOff val="34000"/>
                  </a:schemeClr>
                </a:gs>
                <a:gs pos="100000">
                  <a:schemeClr val="accent4">
                    <a:lumMod val="67000"/>
                    <a:lumOff val="33000"/>
                  </a:schemeClr>
                </a:gs>
              </a:gsLst>
              <a:lin ang="5400000" scaled="0"/>
            </a:gradFill>
          </c:spPr>
          <c:invertIfNegative val="0"/>
          <c:dLbls>
            <c:dLbl>
              <c:idx val="0"/>
              <c:layout>
                <c:manualLayout>
                  <c:x val="1.6622582794964761E-2"/>
                  <c:y val="-4.724303416340957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0468540106000291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5502673492853926E-2"/>
                  <c:y val="-1.0739162098793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4931263803937849E-2"/>
                  <c:y val="-3.7193954197133261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3852252843394575E-2"/>
                  <c:y val="-1.3272991332589996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3986402741324086E-2"/>
                  <c:y val="-4.656913340199600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1.939326776561850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1.1574074074074073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T.XXX!$G$10:$G$17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T.XXX!$I$10:$I$17</c:f>
              <c:numCache>
                <c:formatCode>General</c:formatCode>
                <c:ptCount val="8"/>
                <c:pt idx="0">
                  <c:v>1120</c:v>
                </c:pt>
                <c:pt idx="1">
                  <c:v>2048</c:v>
                </c:pt>
                <c:pt idx="2">
                  <c:v>1050</c:v>
                </c:pt>
                <c:pt idx="3">
                  <c:v>1235</c:v>
                </c:pt>
                <c:pt idx="4">
                  <c:v>651</c:v>
                </c:pt>
                <c:pt idx="5">
                  <c:v>1108</c:v>
                </c:pt>
                <c:pt idx="6">
                  <c:v>609</c:v>
                </c:pt>
                <c:pt idx="7">
                  <c:v>557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3"/>
        <c:gapDepth val="148"/>
        <c:shape val="cylinder"/>
        <c:axId val="93389568"/>
        <c:axId val="93391104"/>
        <c:axId val="0"/>
      </c:bar3DChart>
      <c:catAx>
        <c:axId val="93389568"/>
        <c:scaling>
          <c:orientation val="minMax"/>
        </c:scaling>
        <c:delete val="0"/>
        <c:axPos val="b"/>
        <c:majorGridlines>
          <c:spPr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solidFill>
            <a:srgbClr val="FFFFFF"/>
          </a:solidFill>
          <a:ln>
            <a:solidFill>
              <a:schemeClr val="tx1">
                <a:alpha val="28000"/>
              </a:schemeClr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pl-PL"/>
          </a:p>
        </c:txPr>
        <c:crossAx val="93391104"/>
        <c:crosses val="autoZero"/>
        <c:auto val="0"/>
        <c:lblAlgn val="ctr"/>
        <c:lblOffset val="100"/>
        <c:noMultiLvlLbl val="0"/>
      </c:catAx>
      <c:valAx>
        <c:axId val="93391104"/>
        <c:scaling>
          <c:orientation val="minMax"/>
          <c:max val="2000"/>
          <c:min val="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minorGridlines>
          <c:spPr>
            <a:ln>
              <a:solidFill>
                <a:schemeClr val="bg1">
                  <a:lumMod val="85000"/>
                </a:schemeClr>
              </a:solidFill>
            </a:ln>
          </c:spPr>
        </c:minorGridlines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bg2">
                <a:lumMod val="50000"/>
                <a:alpha val="79000"/>
              </a:schemeClr>
            </a:solidFill>
          </a:ln>
          <a:effectLst/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pl-PL"/>
          </a:p>
        </c:txPr>
        <c:crossAx val="93389568"/>
        <c:crosses val="autoZero"/>
        <c:crossBetween val="between"/>
        <c:majorUnit val="100"/>
        <c:minorUnit val="100"/>
      </c:valAx>
    </c:plotArea>
    <c:legend>
      <c:legendPos val="r"/>
      <c:layout>
        <c:manualLayout>
          <c:xMode val="edge"/>
          <c:yMode val="edge"/>
          <c:x val="0.54779965004374453"/>
          <c:y val="1.5045891990773878E-2"/>
          <c:w val="0.36565864576527651"/>
          <c:h val="7.1647967228957957E-2"/>
        </c:manualLayout>
      </c:layout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pl-PL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542925</xdr:colOff>
      <xdr:row>3</xdr:row>
      <xdr:rowOff>85725</xdr:rowOff>
    </xdr:from>
    <xdr:to>
      <xdr:col>19</xdr:col>
      <xdr:colOff>83185</xdr:colOff>
      <xdr:row>17</xdr:row>
      <xdr:rowOff>82550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238125</xdr:colOff>
      <xdr:row>3</xdr:row>
      <xdr:rowOff>142875</xdr:rowOff>
    </xdr:from>
    <xdr:to>
      <xdr:col>18</xdr:col>
      <xdr:colOff>238125</xdr:colOff>
      <xdr:row>17</xdr:row>
      <xdr:rowOff>95250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  <pageSetUpPr fitToPage="1"/>
  </sheetPr>
  <dimension ref="B2:J11"/>
  <sheetViews>
    <sheetView tabSelected="1" workbookViewId="0">
      <selection activeCell="B2" sqref="B2:J11"/>
    </sheetView>
  </sheetViews>
  <sheetFormatPr defaultRowHeight="15" x14ac:dyDescent="0.25"/>
  <cols>
    <col min="1" max="1" width="2.28515625" style="11" customWidth="1"/>
    <col min="2" max="2" width="32" style="11" customWidth="1"/>
    <col min="3" max="3" width="12" style="11" customWidth="1"/>
    <col min="4" max="4" width="9.5703125" style="11" customWidth="1"/>
    <col min="5" max="5" width="8.7109375" style="11" customWidth="1"/>
    <col min="6" max="6" width="10.85546875" style="11" customWidth="1"/>
    <col min="7" max="7" width="9.5703125" style="11" customWidth="1"/>
    <col min="8" max="8" width="8.85546875" style="11" customWidth="1"/>
    <col min="9" max="9" width="13" style="11" customWidth="1"/>
    <col min="10" max="10" width="13.140625" style="11" customWidth="1"/>
    <col min="11" max="16384" width="9.140625" style="11"/>
  </cols>
  <sheetData>
    <row r="2" spans="2:10" x14ac:dyDescent="0.25">
      <c r="B2" s="11" t="s">
        <v>387</v>
      </c>
    </row>
    <row r="3" spans="2:10" x14ac:dyDescent="0.25">
      <c r="B3" s="11" t="s">
        <v>388</v>
      </c>
    </row>
    <row r="4" spans="2:10" ht="15.75" thickBot="1" x14ac:dyDescent="0.3"/>
    <row r="5" spans="2:10" ht="30" customHeight="1" x14ac:dyDescent="0.25">
      <c r="B5" s="756" t="s">
        <v>147</v>
      </c>
      <c r="C5" s="759" t="s">
        <v>134</v>
      </c>
      <c r="D5" s="759"/>
      <c r="E5" s="760"/>
      <c r="F5" s="759" t="s">
        <v>408</v>
      </c>
      <c r="G5" s="759"/>
      <c r="H5" s="760"/>
      <c r="I5" s="759" t="s">
        <v>407</v>
      </c>
      <c r="J5" s="763" t="s">
        <v>231</v>
      </c>
    </row>
    <row r="6" spans="2:10" ht="26.25" customHeight="1" x14ac:dyDescent="0.25">
      <c r="B6" s="757"/>
      <c r="C6" s="766" t="s">
        <v>150</v>
      </c>
      <c r="D6" s="767" t="s">
        <v>132</v>
      </c>
      <c r="E6" s="768"/>
      <c r="F6" s="766" t="s">
        <v>150</v>
      </c>
      <c r="G6" s="767" t="s">
        <v>132</v>
      </c>
      <c r="H6" s="768"/>
      <c r="I6" s="761"/>
      <c r="J6" s="764"/>
    </row>
    <row r="7" spans="2:10" ht="43.5" customHeight="1" thickBot="1" x14ac:dyDescent="0.3">
      <c r="B7" s="758"/>
      <c r="C7" s="762"/>
      <c r="D7" s="397" t="s">
        <v>151</v>
      </c>
      <c r="E7" s="106" t="s">
        <v>152</v>
      </c>
      <c r="F7" s="762"/>
      <c r="G7" s="397" t="s">
        <v>151</v>
      </c>
      <c r="H7" s="106" t="s">
        <v>152</v>
      </c>
      <c r="I7" s="762"/>
      <c r="J7" s="765"/>
    </row>
    <row r="8" spans="2:10" ht="34.5" customHeight="1" x14ac:dyDescent="0.25">
      <c r="B8" s="156" t="s">
        <v>4</v>
      </c>
      <c r="C8" s="355">
        <v>107567</v>
      </c>
      <c r="D8" s="71">
        <v>56384</v>
      </c>
      <c r="E8" s="132">
        <f>D8*100/C8</f>
        <v>52.417563007241995</v>
      </c>
      <c r="F8" s="355">
        <v>90972</v>
      </c>
      <c r="G8" s="71">
        <v>48619</v>
      </c>
      <c r="H8" s="132">
        <f>G8*100/F8</f>
        <v>53.443916809567781</v>
      </c>
      <c r="I8" s="82">
        <f>SUM(F8-C8)</f>
        <v>-16595</v>
      </c>
      <c r="J8" s="415">
        <f>SUM(I8/C8*100)</f>
        <v>-15.427593964691773</v>
      </c>
    </row>
    <row r="9" spans="2:10" ht="27" customHeight="1" x14ac:dyDescent="0.25">
      <c r="B9" s="12" t="s">
        <v>0</v>
      </c>
      <c r="C9" s="76">
        <v>88964</v>
      </c>
      <c r="D9" s="9">
        <v>45158</v>
      </c>
      <c r="E9" s="7">
        <f>D9*100/C9</f>
        <v>50.759857920057549</v>
      </c>
      <c r="F9" s="76">
        <v>75875</v>
      </c>
      <c r="G9" s="9">
        <v>39187</v>
      </c>
      <c r="H9" s="7">
        <f>G9*100/F9</f>
        <v>51.646787479406917</v>
      </c>
      <c r="I9" s="76">
        <f>SUM(F9-C9)</f>
        <v>-13089</v>
      </c>
      <c r="J9" s="414">
        <f>SUM(I9/C9*100)</f>
        <v>-14.712692774605459</v>
      </c>
    </row>
    <row r="10" spans="2:10" ht="36" customHeight="1" x14ac:dyDescent="0.25">
      <c r="B10" s="12" t="s">
        <v>148</v>
      </c>
      <c r="C10" s="76">
        <v>4277</v>
      </c>
      <c r="D10" s="9">
        <v>2301</v>
      </c>
      <c r="E10" s="7">
        <f>D10*100/C10</f>
        <v>53.799392097264437</v>
      </c>
      <c r="F10" s="76">
        <v>3534</v>
      </c>
      <c r="G10" s="9">
        <v>1870</v>
      </c>
      <c r="H10" s="7">
        <f>G10*100/F10</f>
        <v>52.914544425580083</v>
      </c>
      <c r="I10" s="76">
        <f>SUM(F10-C10)</f>
        <v>-743</v>
      </c>
      <c r="J10" s="414">
        <f>SUM(I10/C10*100)</f>
        <v>-17.371989712415246</v>
      </c>
    </row>
    <row r="11" spans="2:10" ht="27.75" customHeight="1" thickBot="1" x14ac:dyDescent="0.3">
      <c r="B11" s="116" t="s">
        <v>2</v>
      </c>
      <c r="C11" s="3">
        <v>18603</v>
      </c>
      <c r="D11" s="5">
        <v>11226</v>
      </c>
      <c r="E11" s="8">
        <f>D11*100/C11</f>
        <v>60.345105628124493</v>
      </c>
      <c r="F11" s="3">
        <v>15097</v>
      </c>
      <c r="G11" s="5">
        <v>9432</v>
      </c>
      <c r="H11" s="8">
        <f>G11*100/F11</f>
        <v>62.475988607008013</v>
      </c>
      <c r="I11" s="3">
        <f>SUM(F11-C11)</f>
        <v>-3506</v>
      </c>
      <c r="J11" s="416">
        <f>SUM(I11/C11*100)</f>
        <v>-18.846422620007523</v>
      </c>
    </row>
  </sheetData>
  <mergeCells count="9">
    <mergeCell ref="B5:B7"/>
    <mergeCell ref="F5:H5"/>
    <mergeCell ref="C5:E5"/>
    <mergeCell ref="I5:I7"/>
    <mergeCell ref="J5:J7"/>
    <mergeCell ref="F6:F7"/>
    <mergeCell ref="G6:H6"/>
    <mergeCell ref="C6:C7"/>
    <mergeCell ref="D6:E6"/>
  </mergeCells>
  <pageMargins left="1.299212598425197" right="0.70866141732283472" top="1.1417322834645669" bottom="0.74803149606299213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1:K29"/>
  <sheetViews>
    <sheetView zoomScale="130" zoomScaleNormal="130" workbookViewId="0">
      <selection activeCell="B2" sqref="B2:I29"/>
    </sheetView>
  </sheetViews>
  <sheetFormatPr defaultRowHeight="11.25" x14ac:dyDescent="0.2"/>
  <cols>
    <col min="1" max="1" width="1.42578125" style="540" customWidth="1"/>
    <col min="2" max="2" width="19.7109375" style="540" customWidth="1"/>
    <col min="3" max="3" width="8.42578125" style="540" customWidth="1"/>
    <col min="4" max="4" width="7.85546875" style="540" customWidth="1"/>
    <col min="5" max="5" width="8.5703125" style="540" customWidth="1"/>
    <col min="6" max="6" width="8.7109375" style="540" customWidth="1"/>
    <col min="7" max="8" width="8.5703125" style="540" customWidth="1"/>
    <col min="9" max="9" width="8" style="540" customWidth="1"/>
    <col min="10" max="10" width="3" style="540" customWidth="1"/>
    <col min="11" max="11" width="5.5703125" style="647" customWidth="1"/>
    <col min="12" max="16384" width="9.140625" style="540"/>
  </cols>
  <sheetData>
    <row r="1" spans="2:11" ht="12.75" customHeight="1" x14ac:dyDescent="0.2"/>
    <row r="2" spans="2:11" x14ac:dyDescent="0.2">
      <c r="B2" s="539" t="s">
        <v>375</v>
      </c>
    </row>
    <row r="3" spans="2:11" x14ac:dyDescent="0.2">
      <c r="B3" s="540" t="s">
        <v>341</v>
      </c>
    </row>
    <row r="4" spans="2:11" ht="12" thickBot="1" x14ac:dyDescent="0.25">
      <c r="B4" s="540" t="s">
        <v>410</v>
      </c>
    </row>
    <row r="5" spans="2:11" x14ac:dyDescent="0.2">
      <c r="B5" s="614"/>
      <c r="C5" s="542"/>
      <c r="D5" s="820" t="s">
        <v>216</v>
      </c>
      <c r="E5" s="820"/>
      <c r="F5" s="820"/>
      <c r="G5" s="820"/>
      <c r="H5" s="820"/>
      <c r="I5" s="821"/>
    </row>
    <row r="6" spans="2:11" ht="12" thickBot="1" x14ac:dyDescent="0.25">
      <c r="B6" s="543" t="s">
        <v>3</v>
      </c>
      <c r="C6" s="544"/>
      <c r="D6" s="822"/>
      <c r="E6" s="822"/>
      <c r="F6" s="822"/>
      <c r="G6" s="822"/>
      <c r="H6" s="822"/>
      <c r="I6" s="823"/>
    </row>
    <row r="7" spans="2:11" ht="24" customHeight="1" thickBot="1" x14ac:dyDescent="0.25">
      <c r="B7" s="545"/>
      <c r="C7" s="615" t="s">
        <v>150</v>
      </c>
      <c r="D7" s="546" t="s">
        <v>396</v>
      </c>
      <c r="E7" s="547" t="s">
        <v>397</v>
      </c>
      <c r="F7" s="547" t="s">
        <v>398</v>
      </c>
      <c r="G7" s="547" t="s">
        <v>399</v>
      </c>
      <c r="H7" s="547" t="s">
        <v>400</v>
      </c>
      <c r="I7" s="548" t="s">
        <v>401</v>
      </c>
    </row>
    <row r="8" spans="2:11" ht="19.5" customHeight="1" thickBot="1" x14ac:dyDescent="0.25">
      <c r="B8" s="522" t="s">
        <v>66</v>
      </c>
      <c r="C8" s="523">
        <f>SUM(D8:I8)</f>
        <v>90972</v>
      </c>
      <c r="D8" s="524">
        <f t="shared" ref="D8:I8" si="0">SUM(D10:D15)</f>
        <v>8028</v>
      </c>
      <c r="E8" s="525">
        <f t="shared" si="0"/>
        <v>16368</v>
      </c>
      <c r="F8" s="525">
        <f t="shared" si="0"/>
        <v>12474</v>
      </c>
      <c r="G8" s="525">
        <f t="shared" si="0"/>
        <v>12125</v>
      </c>
      <c r="H8" s="525">
        <f t="shared" si="0"/>
        <v>14143</v>
      </c>
      <c r="I8" s="526">
        <f t="shared" si="0"/>
        <v>27834</v>
      </c>
    </row>
    <row r="9" spans="2:11" ht="14.25" customHeight="1" thickBot="1" x14ac:dyDescent="0.25">
      <c r="B9" s="649" t="s">
        <v>67</v>
      </c>
      <c r="C9" s="650"/>
      <c r="D9" s="650"/>
      <c r="E9" s="650"/>
      <c r="F9" s="650"/>
      <c r="G9" s="650"/>
      <c r="H9" s="650"/>
      <c r="I9" s="651"/>
    </row>
    <row r="10" spans="2:11" ht="18" customHeight="1" thickTop="1" x14ac:dyDescent="0.2">
      <c r="B10" s="549" t="s">
        <v>68</v>
      </c>
      <c r="C10" s="550">
        <f t="shared" ref="C10:C15" si="1">SUM(D10:I10)</f>
        <v>12756</v>
      </c>
      <c r="D10" s="527">
        <v>1996</v>
      </c>
      <c r="E10" s="528">
        <v>3949</v>
      </c>
      <c r="F10" s="528">
        <v>2670</v>
      </c>
      <c r="G10" s="528">
        <v>1524</v>
      </c>
      <c r="H10" s="528">
        <v>1597</v>
      </c>
      <c r="I10" s="529">
        <v>1020</v>
      </c>
    </row>
    <row r="11" spans="2:11" ht="15.75" customHeight="1" x14ac:dyDescent="0.2">
      <c r="B11" s="551" t="s">
        <v>69</v>
      </c>
      <c r="C11" s="552">
        <f t="shared" si="1"/>
        <v>27676</v>
      </c>
      <c r="D11" s="530">
        <v>2618</v>
      </c>
      <c r="E11" s="531">
        <v>5182</v>
      </c>
      <c r="F11" s="531">
        <v>4060</v>
      </c>
      <c r="G11" s="531">
        <v>4072</v>
      </c>
      <c r="H11" s="531">
        <v>4877</v>
      </c>
      <c r="I11" s="532">
        <v>6867</v>
      </c>
    </row>
    <row r="12" spans="2:11" x14ac:dyDescent="0.2">
      <c r="B12" s="551" t="s">
        <v>70</v>
      </c>
      <c r="C12" s="552">
        <f t="shared" si="1"/>
        <v>20642</v>
      </c>
      <c r="D12" s="530">
        <v>1540</v>
      </c>
      <c r="E12" s="531">
        <v>3056</v>
      </c>
      <c r="F12" s="531">
        <v>2598</v>
      </c>
      <c r="G12" s="531">
        <v>2782</v>
      </c>
      <c r="H12" s="531">
        <v>3360</v>
      </c>
      <c r="I12" s="532">
        <v>7306</v>
      </c>
    </row>
    <row r="13" spans="2:11" x14ac:dyDescent="0.2">
      <c r="B13" s="551" t="s">
        <v>71</v>
      </c>
      <c r="C13" s="552">
        <f t="shared" si="1"/>
        <v>16689</v>
      </c>
      <c r="D13" s="530">
        <v>1180</v>
      </c>
      <c r="E13" s="531">
        <v>2511</v>
      </c>
      <c r="F13" s="531">
        <v>1845</v>
      </c>
      <c r="G13" s="531">
        <v>2170</v>
      </c>
      <c r="H13" s="531">
        <v>2459</v>
      </c>
      <c r="I13" s="532">
        <v>6524</v>
      </c>
    </row>
    <row r="14" spans="2:11" x14ac:dyDescent="0.2">
      <c r="B14" s="551" t="s">
        <v>72</v>
      </c>
      <c r="C14" s="552">
        <f t="shared" si="1"/>
        <v>9297</v>
      </c>
      <c r="D14" s="530">
        <v>517</v>
      </c>
      <c r="E14" s="531">
        <v>1235</v>
      </c>
      <c r="F14" s="531">
        <v>940</v>
      </c>
      <c r="G14" s="531">
        <v>1131</v>
      </c>
      <c r="H14" s="531">
        <v>1311</v>
      </c>
      <c r="I14" s="532">
        <v>4163</v>
      </c>
    </row>
    <row r="15" spans="2:11" x14ac:dyDescent="0.2">
      <c r="B15" s="551" t="s">
        <v>73</v>
      </c>
      <c r="C15" s="552">
        <f t="shared" si="1"/>
        <v>3912</v>
      </c>
      <c r="D15" s="530">
        <v>177</v>
      </c>
      <c r="E15" s="531">
        <v>435</v>
      </c>
      <c r="F15" s="531">
        <v>361</v>
      </c>
      <c r="G15" s="531">
        <v>446</v>
      </c>
      <c r="H15" s="531">
        <v>539</v>
      </c>
      <c r="I15" s="532">
        <v>1954</v>
      </c>
      <c r="K15" s="648">
        <f>SUM(C10:C15)</f>
        <v>90972</v>
      </c>
    </row>
    <row r="16" spans="2:11" ht="14.25" customHeight="1" thickBot="1" x14ac:dyDescent="0.25">
      <c r="B16" s="652" t="s">
        <v>74</v>
      </c>
      <c r="C16" s="653"/>
      <c r="D16" s="653"/>
      <c r="E16" s="653"/>
      <c r="F16" s="653"/>
      <c r="G16" s="653"/>
      <c r="H16" s="653"/>
      <c r="I16" s="654"/>
    </row>
    <row r="17" spans="2:11" ht="12" thickTop="1" x14ac:dyDescent="0.2">
      <c r="B17" s="549" t="s">
        <v>75</v>
      </c>
      <c r="C17" s="550">
        <f t="shared" ref="C17:C21" si="2">SUM(D17:I17)</f>
        <v>13756</v>
      </c>
      <c r="D17" s="527">
        <v>1324</v>
      </c>
      <c r="E17" s="528">
        <v>2941</v>
      </c>
      <c r="F17" s="528">
        <v>2188</v>
      </c>
      <c r="G17" s="528">
        <v>1983</v>
      </c>
      <c r="H17" s="528">
        <v>2271</v>
      </c>
      <c r="I17" s="529">
        <v>3049</v>
      </c>
    </row>
    <row r="18" spans="2:11" ht="22.5" x14ac:dyDescent="0.2">
      <c r="B18" s="551" t="s">
        <v>14</v>
      </c>
      <c r="C18" s="552">
        <f t="shared" si="2"/>
        <v>23223</v>
      </c>
      <c r="D18" s="530">
        <v>2247</v>
      </c>
      <c r="E18" s="531">
        <v>4277</v>
      </c>
      <c r="F18" s="531">
        <v>3455</v>
      </c>
      <c r="G18" s="531">
        <v>3095</v>
      </c>
      <c r="H18" s="531">
        <v>3594</v>
      </c>
      <c r="I18" s="532">
        <v>6555</v>
      </c>
      <c r="K18" s="648"/>
    </row>
    <row r="19" spans="2:11" x14ac:dyDescent="0.2">
      <c r="B19" s="551" t="s">
        <v>82</v>
      </c>
      <c r="C19" s="552">
        <f t="shared" si="2"/>
        <v>9713</v>
      </c>
      <c r="D19" s="530">
        <v>924</v>
      </c>
      <c r="E19" s="531">
        <v>1959</v>
      </c>
      <c r="F19" s="531">
        <v>1483</v>
      </c>
      <c r="G19" s="531">
        <v>1317</v>
      </c>
      <c r="H19" s="531">
        <v>1571</v>
      </c>
      <c r="I19" s="532">
        <v>2459</v>
      </c>
    </row>
    <row r="20" spans="2:11" x14ac:dyDescent="0.2">
      <c r="B20" s="551" t="s">
        <v>76</v>
      </c>
      <c r="C20" s="552">
        <f t="shared" si="2"/>
        <v>26062</v>
      </c>
      <c r="D20" s="530">
        <v>2268</v>
      </c>
      <c r="E20" s="531">
        <v>4447</v>
      </c>
      <c r="F20" s="531">
        <v>3331</v>
      </c>
      <c r="G20" s="531">
        <v>3303</v>
      </c>
      <c r="H20" s="531">
        <v>3869</v>
      </c>
      <c r="I20" s="532">
        <v>8844</v>
      </c>
    </row>
    <row r="21" spans="2:11" x14ac:dyDescent="0.2">
      <c r="B21" s="551" t="s">
        <v>77</v>
      </c>
      <c r="C21" s="552">
        <f t="shared" si="2"/>
        <v>18218</v>
      </c>
      <c r="D21" s="530">
        <v>1265</v>
      </c>
      <c r="E21" s="531">
        <v>2744</v>
      </c>
      <c r="F21" s="531">
        <v>2017</v>
      </c>
      <c r="G21" s="531">
        <v>2427</v>
      </c>
      <c r="H21" s="531">
        <v>2838</v>
      </c>
      <c r="I21" s="532">
        <v>6927</v>
      </c>
      <c r="K21" s="648">
        <f>SUM(C17:C21)</f>
        <v>90972</v>
      </c>
    </row>
    <row r="22" spans="2:11" ht="12.75" customHeight="1" thickBot="1" x14ac:dyDescent="0.25">
      <c r="B22" s="655" t="s">
        <v>78</v>
      </c>
      <c r="C22" s="656"/>
      <c r="D22" s="653"/>
      <c r="E22" s="653"/>
      <c r="F22" s="653"/>
      <c r="G22" s="653"/>
      <c r="H22" s="653"/>
      <c r="I22" s="654"/>
    </row>
    <row r="23" spans="2:11" ht="12" thickTop="1" x14ac:dyDescent="0.2">
      <c r="B23" s="553" t="s">
        <v>79</v>
      </c>
      <c r="C23" s="554">
        <f t="shared" ref="C23:C29" si="3">SUM(D23:I23)</f>
        <v>18514</v>
      </c>
      <c r="D23" s="533">
        <v>2096</v>
      </c>
      <c r="E23" s="534">
        <v>3920</v>
      </c>
      <c r="F23" s="534">
        <v>2679</v>
      </c>
      <c r="G23" s="534">
        <v>2414</v>
      </c>
      <c r="H23" s="534">
        <v>2879</v>
      </c>
      <c r="I23" s="535">
        <v>4526</v>
      </c>
    </row>
    <row r="24" spans="2:11" x14ac:dyDescent="0.2">
      <c r="B24" s="555" t="s">
        <v>83</v>
      </c>
      <c r="C24" s="552">
        <f t="shared" si="3"/>
        <v>21437</v>
      </c>
      <c r="D24" s="530">
        <v>2037</v>
      </c>
      <c r="E24" s="531">
        <v>3946</v>
      </c>
      <c r="F24" s="531">
        <v>2970</v>
      </c>
      <c r="G24" s="531">
        <v>2996</v>
      </c>
      <c r="H24" s="531">
        <v>3531</v>
      </c>
      <c r="I24" s="532">
        <v>5957</v>
      </c>
    </row>
    <row r="25" spans="2:11" x14ac:dyDescent="0.2">
      <c r="B25" s="555" t="s">
        <v>84</v>
      </c>
      <c r="C25" s="552">
        <f t="shared" si="3"/>
        <v>13293</v>
      </c>
      <c r="D25" s="530">
        <v>1103</v>
      </c>
      <c r="E25" s="531">
        <v>2129</v>
      </c>
      <c r="F25" s="531">
        <v>1769</v>
      </c>
      <c r="G25" s="531">
        <v>1955</v>
      </c>
      <c r="H25" s="531">
        <v>2199</v>
      </c>
      <c r="I25" s="532">
        <v>4138</v>
      </c>
    </row>
    <row r="26" spans="2:11" x14ac:dyDescent="0.2">
      <c r="B26" s="555" t="s">
        <v>85</v>
      </c>
      <c r="C26" s="552">
        <f t="shared" si="3"/>
        <v>12984</v>
      </c>
      <c r="D26" s="530">
        <v>1032</v>
      </c>
      <c r="E26" s="531">
        <v>2117</v>
      </c>
      <c r="F26" s="531">
        <v>1502</v>
      </c>
      <c r="G26" s="531">
        <v>1783</v>
      </c>
      <c r="H26" s="531">
        <v>1933</v>
      </c>
      <c r="I26" s="532">
        <v>4617</v>
      </c>
    </row>
    <row r="27" spans="2:11" x14ac:dyDescent="0.2">
      <c r="B27" s="556" t="s">
        <v>86</v>
      </c>
      <c r="C27" s="552">
        <f t="shared" si="3"/>
        <v>7207</v>
      </c>
      <c r="D27" s="530">
        <v>588</v>
      </c>
      <c r="E27" s="531">
        <v>1136</v>
      </c>
      <c r="F27" s="531">
        <v>882</v>
      </c>
      <c r="G27" s="531">
        <v>1053</v>
      </c>
      <c r="H27" s="531">
        <v>1042</v>
      </c>
      <c r="I27" s="532">
        <v>2506</v>
      </c>
    </row>
    <row r="28" spans="2:11" x14ac:dyDescent="0.2">
      <c r="B28" s="555" t="s">
        <v>87</v>
      </c>
      <c r="C28" s="552">
        <f t="shared" si="3"/>
        <v>2440</v>
      </c>
      <c r="D28" s="530">
        <v>196</v>
      </c>
      <c r="E28" s="531">
        <v>486</v>
      </c>
      <c r="F28" s="531">
        <v>499</v>
      </c>
      <c r="G28" s="531">
        <v>406</v>
      </c>
      <c r="H28" s="531">
        <v>290</v>
      </c>
      <c r="I28" s="532">
        <v>563</v>
      </c>
    </row>
    <row r="29" spans="2:11" ht="12" thickBot="1" x14ac:dyDescent="0.25">
      <c r="B29" s="557" t="s">
        <v>80</v>
      </c>
      <c r="C29" s="558">
        <f t="shared" si="3"/>
        <v>15097</v>
      </c>
      <c r="D29" s="536">
        <v>976</v>
      </c>
      <c r="E29" s="537">
        <v>2634</v>
      </c>
      <c r="F29" s="537">
        <v>2173</v>
      </c>
      <c r="G29" s="537">
        <v>1518</v>
      </c>
      <c r="H29" s="537">
        <v>2269</v>
      </c>
      <c r="I29" s="538">
        <v>5527</v>
      </c>
      <c r="K29" s="648">
        <f>SUM(C23:C29)</f>
        <v>90972</v>
      </c>
    </row>
  </sheetData>
  <mergeCells count="1">
    <mergeCell ref="D5:I6"/>
  </mergeCells>
  <printOptions horizontalCentered="1"/>
  <pageMargins left="1.299212598425197" right="0.70866141732283472" top="1.5354330708661419" bottom="0.7480314960629921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1:M32"/>
  <sheetViews>
    <sheetView zoomScale="130" zoomScaleNormal="130" workbookViewId="0">
      <selection activeCell="B2" sqref="B2:I29"/>
    </sheetView>
  </sheetViews>
  <sheetFormatPr defaultRowHeight="11.25" x14ac:dyDescent="0.2"/>
  <cols>
    <col min="1" max="1" width="1.85546875" style="540" customWidth="1"/>
    <col min="2" max="2" width="20.28515625" style="540" customWidth="1"/>
    <col min="3" max="3" width="8.85546875" style="540" customWidth="1"/>
    <col min="4" max="4" width="6.85546875" style="540" customWidth="1"/>
    <col min="5" max="6" width="7.85546875" style="540" customWidth="1"/>
    <col min="7" max="7" width="8.85546875" style="540" customWidth="1"/>
    <col min="8" max="8" width="8.7109375" style="540" customWidth="1"/>
    <col min="9" max="9" width="7.85546875" style="540" customWidth="1"/>
    <col min="10" max="10" width="3.5703125" style="540" customWidth="1"/>
    <col min="11" max="11" width="5.42578125" style="647" customWidth="1"/>
    <col min="12" max="13" width="7.7109375" style="540" customWidth="1"/>
    <col min="14" max="16384" width="9.140625" style="540"/>
  </cols>
  <sheetData>
    <row r="1" spans="2:13" ht="12" customHeight="1" x14ac:dyDescent="0.2"/>
    <row r="2" spans="2:13" x14ac:dyDescent="0.2">
      <c r="B2" s="539" t="s">
        <v>374</v>
      </c>
    </row>
    <row r="3" spans="2:13" x14ac:dyDescent="0.2">
      <c r="B3" s="540" t="s">
        <v>370</v>
      </c>
    </row>
    <row r="4" spans="2:13" ht="12" thickBot="1" x14ac:dyDescent="0.25">
      <c r="B4" s="540" t="s">
        <v>411</v>
      </c>
    </row>
    <row r="5" spans="2:13" x14ac:dyDescent="0.2">
      <c r="B5" s="614"/>
      <c r="C5" s="542"/>
      <c r="D5" s="820" t="s">
        <v>93</v>
      </c>
      <c r="E5" s="820"/>
      <c r="F5" s="820"/>
      <c r="G5" s="820"/>
      <c r="H5" s="820"/>
      <c r="I5" s="821"/>
    </row>
    <row r="6" spans="2:13" ht="12.75" customHeight="1" thickBot="1" x14ac:dyDescent="0.25">
      <c r="B6" s="543" t="s">
        <v>3</v>
      </c>
      <c r="C6" s="544"/>
      <c r="D6" s="822"/>
      <c r="E6" s="822"/>
      <c r="F6" s="822"/>
      <c r="G6" s="822"/>
      <c r="H6" s="822"/>
      <c r="I6" s="823"/>
    </row>
    <row r="7" spans="2:13" ht="33.75" customHeight="1" thickBot="1" x14ac:dyDescent="0.25">
      <c r="B7" s="545"/>
      <c r="C7" s="615" t="s">
        <v>402</v>
      </c>
      <c r="D7" s="546" t="s">
        <v>396</v>
      </c>
      <c r="E7" s="547" t="s">
        <v>397</v>
      </c>
      <c r="F7" s="547" t="s">
        <v>398</v>
      </c>
      <c r="G7" s="547" t="s">
        <v>399</v>
      </c>
      <c r="H7" s="547" t="s">
        <v>400</v>
      </c>
      <c r="I7" s="548" t="s">
        <v>401</v>
      </c>
    </row>
    <row r="8" spans="2:13" ht="26.25" customHeight="1" thickBot="1" x14ac:dyDescent="0.25">
      <c r="B8" s="522" t="s">
        <v>66</v>
      </c>
      <c r="C8" s="523">
        <f>SUM(D8:I8)</f>
        <v>48619</v>
      </c>
      <c r="D8" s="524">
        <f t="shared" ref="D8:I8" si="0">SUM(D10:D15)</f>
        <v>3116</v>
      </c>
      <c r="E8" s="525">
        <f t="shared" si="0"/>
        <v>7620</v>
      </c>
      <c r="F8" s="525">
        <f t="shared" si="0"/>
        <v>6343</v>
      </c>
      <c r="G8" s="525">
        <f t="shared" si="0"/>
        <v>6289</v>
      </c>
      <c r="H8" s="525">
        <f t="shared" si="0"/>
        <v>8120</v>
      </c>
      <c r="I8" s="526">
        <f t="shared" si="0"/>
        <v>17131</v>
      </c>
    </row>
    <row r="9" spans="2:13" ht="13.5" customHeight="1" thickBot="1" x14ac:dyDescent="0.25">
      <c r="B9" s="649" t="s">
        <v>67</v>
      </c>
      <c r="C9" s="650"/>
      <c r="D9" s="650"/>
      <c r="E9" s="650"/>
      <c r="F9" s="650"/>
      <c r="G9" s="650"/>
      <c r="H9" s="650"/>
      <c r="I9" s="651"/>
    </row>
    <row r="10" spans="2:13" ht="18" customHeight="1" thickTop="1" x14ac:dyDescent="0.2">
      <c r="B10" s="567" t="s">
        <v>68</v>
      </c>
      <c r="C10" s="568">
        <f t="shared" ref="C10:C15" si="1">SUM(D10:I10)</f>
        <v>6683</v>
      </c>
      <c r="D10" s="527">
        <v>795</v>
      </c>
      <c r="E10" s="528">
        <v>1839</v>
      </c>
      <c r="F10" s="528">
        <v>1338</v>
      </c>
      <c r="G10" s="528">
        <v>878</v>
      </c>
      <c r="H10" s="528">
        <v>1068</v>
      </c>
      <c r="I10" s="529">
        <v>765</v>
      </c>
    </row>
    <row r="11" spans="2:13" ht="15.75" customHeight="1" x14ac:dyDescent="0.2">
      <c r="B11" s="569" t="s">
        <v>69</v>
      </c>
      <c r="C11" s="570">
        <f t="shared" si="1"/>
        <v>17510</v>
      </c>
      <c r="D11" s="530">
        <v>1090</v>
      </c>
      <c r="E11" s="531">
        <v>2606</v>
      </c>
      <c r="F11" s="531">
        <v>2325</v>
      </c>
      <c r="G11" s="531">
        <v>2526</v>
      </c>
      <c r="H11" s="531">
        <v>3475</v>
      </c>
      <c r="I11" s="532">
        <v>5488</v>
      </c>
    </row>
    <row r="12" spans="2:13" x14ac:dyDescent="0.2">
      <c r="B12" s="569" t="s">
        <v>70</v>
      </c>
      <c r="C12" s="570">
        <f t="shared" si="1"/>
        <v>11911</v>
      </c>
      <c r="D12" s="530">
        <v>569</v>
      </c>
      <c r="E12" s="531">
        <v>1480</v>
      </c>
      <c r="F12" s="531">
        <v>1350</v>
      </c>
      <c r="G12" s="531">
        <v>1452</v>
      </c>
      <c r="H12" s="531">
        <v>1930</v>
      </c>
      <c r="I12" s="532">
        <v>5130</v>
      </c>
      <c r="M12" s="608"/>
    </row>
    <row r="13" spans="2:13" x14ac:dyDescent="0.2">
      <c r="B13" s="569" t="s">
        <v>71</v>
      </c>
      <c r="C13" s="570">
        <f t="shared" si="1"/>
        <v>8372</v>
      </c>
      <c r="D13" s="530">
        <v>476</v>
      </c>
      <c r="E13" s="531">
        <v>1194</v>
      </c>
      <c r="F13" s="531">
        <v>905</v>
      </c>
      <c r="G13" s="531">
        <v>1011</v>
      </c>
      <c r="H13" s="531">
        <v>1115</v>
      </c>
      <c r="I13" s="532">
        <v>3671</v>
      </c>
    </row>
    <row r="14" spans="2:13" x14ac:dyDescent="0.2">
      <c r="B14" s="569" t="s">
        <v>72</v>
      </c>
      <c r="C14" s="570">
        <f t="shared" si="1"/>
        <v>4143</v>
      </c>
      <c r="D14" s="530">
        <v>186</v>
      </c>
      <c r="E14" s="531">
        <v>501</v>
      </c>
      <c r="F14" s="531">
        <v>425</v>
      </c>
      <c r="G14" s="531">
        <v>422</v>
      </c>
      <c r="H14" s="531">
        <v>532</v>
      </c>
      <c r="I14" s="532">
        <v>2077</v>
      </c>
    </row>
    <row r="15" spans="2:13" x14ac:dyDescent="0.2">
      <c r="B15" s="569" t="s">
        <v>73</v>
      </c>
      <c r="C15" s="570">
        <f t="shared" si="1"/>
        <v>0</v>
      </c>
      <c r="D15" s="530">
        <v>0</v>
      </c>
      <c r="E15" s="531">
        <v>0</v>
      </c>
      <c r="F15" s="531">
        <v>0</v>
      </c>
      <c r="G15" s="531">
        <v>0</v>
      </c>
      <c r="H15" s="531">
        <v>0</v>
      </c>
      <c r="I15" s="532">
        <v>0</v>
      </c>
      <c r="K15" s="648">
        <f>SUM(C10:C15)</f>
        <v>48619</v>
      </c>
      <c r="L15" s="753">
        <f>SUM(C10+C11)/C8*100</f>
        <v>49.760381743762728</v>
      </c>
      <c r="M15" s="754">
        <f>SUM((H10+I10+H11+I11)/(H8+I8))*100</f>
        <v>42.754742386440142</v>
      </c>
    </row>
    <row r="16" spans="2:13" ht="12" thickBot="1" x14ac:dyDescent="0.25">
      <c r="B16" s="652" t="s">
        <v>74</v>
      </c>
      <c r="C16" s="653"/>
      <c r="D16" s="653"/>
      <c r="E16" s="653"/>
      <c r="F16" s="653"/>
      <c r="G16" s="653"/>
      <c r="H16" s="653"/>
      <c r="I16" s="654"/>
    </row>
    <row r="17" spans="2:11" ht="12" thickTop="1" x14ac:dyDescent="0.2">
      <c r="B17" s="567" t="s">
        <v>75</v>
      </c>
      <c r="C17" s="568">
        <f t="shared" ref="C17:C21" si="2">SUM(D17:I17)</f>
        <v>9718</v>
      </c>
      <c r="D17" s="527">
        <v>827</v>
      </c>
      <c r="E17" s="528">
        <v>1928</v>
      </c>
      <c r="F17" s="528">
        <v>1477</v>
      </c>
      <c r="G17" s="528">
        <v>1423</v>
      </c>
      <c r="H17" s="528">
        <v>1738</v>
      </c>
      <c r="I17" s="529">
        <v>2325</v>
      </c>
    </row>
    <row r="18" spans="2:11" ht="22.5" x14ac:dyDescent="0.2">
      <c r="B18" s="569" t="s">
        <v>14</v>
      </c>
      <c r="C18" s="570">
        <f t="shared" si="2"/>
        <v>14165</v>
      </c>
      <c r="D18" s="530">
        <v>963</v>
      </c>
      <c r="E18" s="531">
        <v>2152</v>
      </c>
      <c r="F18" s="531">
        <v>1929</v>
      </c>
      <c r="G18" s="531">
        <v>1851</v>
      </c>
      <c r="H18" s="531">
        <v>2398</v>
      </c>
      <c r="I18" s="532">
        <v>4872</v>
      </c>
      <c r="K18" s="648"/>
    </row>
    <row r="19" spans="2:11" x14ac:dyDescent="0.2">
      <c r="B19" s="569" t="s">
        <v>82</v>
      </c>
      <c r="C19" s="570">
        <f t="shared" si="2"/>
        <v>6510</v>
      </c>
      <c r="D19" s="530">
        <v>441</v>
      </c>
      <c r="E19" s="531">
        <v>1130</v>
      </c>
      <c r="F19" s="531">
        <v>929</v>
      </c>
      <c r="G19" s="531">
        <v>884</v>
      </c>
      <c r="H19" s="531">
        <v>1171</v>
      </c>
      <c r="I19" s="532">
        <v>1955</v>
      </c>
    </row>
    <row r="20" spans="2:11" x14ac:dyDescent="0.2">
      <c r="B20" s="569" t="s">
        <v>76</v>
      </c>
      <c r="C20" s="570">
        <f t="shared" si="2"/>
        <v>11126</v>
      </c>
      <c r="D20" s="530">
        <v>571</v>
      </c>
      <c r="E20" s="531">
        <v>1526</v>
      </c>
      <c r="F20" s="531">
        <v>1286</v>
      </c>
      <c r="G20" s="531">
        <v>1244</v>
      </c>
      <c r="H20" s="531">
        <v>1705</v>
      </c>
      <c r="I20" s="532">
        <v>4794</v>
      </c>
    </row>
    <row r="21" spans="2:11" x14ac:dyDescent="0.2">
      <c r="B21" s="569" t="s">
        <v>77</v>
      </c>
      <c r="C21" s="570">
        <f t="shared" si="2"/>
        <v>7100</v>
      </c>
      <c r="D21" s="530">
        <v>314</v>
      </c>
      <c r="E21" s="531">
        <v>884</v>
      </c>
      <c r="F21" s="531">
        <v>722</v>
      </c>
      <c r="G21" s="531">
        <v>887</v>
      </c>
      <c r="H21" s="531">
        <v>1108</v>
      </c>
      <c r="I21" s="532">
        <v>3185</v>
      </c>
      <c r="K21" s="648">
        <f>SUM(C17:C21)</f>
        <v>48619</v>
      </c>
    </row>
    <row r="22" spans="2:11" ht="12" thickBot="1" x14ac:dyDescent="0.25">
      <c r="B22" s="655" t="s">
        <v>78</v>
      </c>
      <c r="C22" s="656"/>
      <c r="D22" s="653"/>
      <c r="E22" s="653"/>
      <c r="F22" s="653"/>
      <c r="G22" s="653"/>
      <c r="H22" s="653"/>
      <c r="I22" s="654"/>
    </row>
    <row r="23" spans="2:11" ht="12" thickTop="1" x14ac:dyDescent="0.2">
      <c r="B23" s="571" t="s">
        <v>79</v>
      </c>
      <c r="C23" s="572">
        <f t="shared" ref="C23:C29" si="3">SUM(D23:I23)</f>
        <v>10798</v>
      </c>
      <c r="D23" s="533">
        <v>926</v>
      </c>
      <c r="E23" s="534">
        <v>2010</v>
      </c>
      <c r="F23" s="534">
        <v>1466</v>
      </c>
      <c r="G23" s="534">
        <v>1377</v>
      </c>
      <c r="H23" s="534">
        <v>1926</v>
      </c>
      <c r="I23" s="535">
        <v>3093</v>
      </c>
    </row>
    <row r="24" spans="2:11" x14ac:dyDescent="0.2">
      <c r="B24" s="573" t="s">
        <v>83</v>
      </c>
      <c r="C24" s="570">
        <f t="shared" si="3"/>
        <v>11853</v>
      </c>
      <c r="D24" s="530">
        <v>736</v>
      </c>
      <c r="E24" s="531">
        <v>1808</v>
      </c>
      <c r="F24" s="531">
        <v>1516</v>
      </c>
      <c r="G24" s="531">
        <v>1697</v>
      </c>
      <c r="H24" s="531">
        <v>2167</v>
      </c>
      <c r="I24" s="532">
        <v>3929</v>
      </c>
    </row>
    <row r="25" spans="2:11" x14ac:dyDescent="0.2">
      <c r="B25" s="573" t="s">
        <v>84</v>
      </c>
      <c r="C25" s="570">
        <f t="shared" si="3"/>
        <v>7073</v>
      </c>
      <c r="D25" s="530">
        <v>388</v>
      </c>
      <c r="E25" s="531">
        <v>920</v>
      </c>
      <c r="F25" s="531">
        <v>947</v>
      </c>
      <c r="G25" s="531">
        <v>1025</v>
      </c>
      <c r="H25" s="531">
        <v>1244</v>
      </c>
      <c r="I25" s="532">
        <v>2549</v>
      </c>
    </row>
    <row r="26" spans="2:11" x14ac:dyDescent="0.2">
      <c r="B26" s="573" t="s">
        <v>85</v>
      </c>
      <c r="C26" s="570">
        <f t="shared" si="3"/>
        <v>6352</v>
      </c>
      <c r="D26" s="530">
        <v>377</v>
      </c>
      <c r="E26" s="531">
        <v>952</v>
      </c>
      <c r="F26" s="531">
        <v>741</v>
      </c>
      <c r="G26" s="531">
        <v>855</v>
      </c>
      <c r="H26" s="531">
        <v>947</v>
      </c>
      <c r="I26" s="532">
        <v>2480</v>
      </c>
    </row>
    <row r="27" spans="2:11" x14ac:dyDescent="0.2">
      <c r="B27" s="574" t="s">
        <v>86</v>
      </c>
      <c r="C27" s="570">
        <f t="shared" si="3"/>
        <v>2552</v>
      </c>
      <c r="D27" s="530">
        <v>184</v>
      </c>
      <c r="E27" s="531">
        <v>420</v>
      </c>
      <c r="F27" s="531">
        <v>327</v>
      </c>
      <c r="G27" s="531">
        <v>370</v>
      </c>
      <c r="H27" s="531">
        <v>343</v>
      </c>
      <c r="I27" s="532">
        <v>908</v>
      </c>
    </row>
    <row r="28" spans="2:11" x14ac:dyDescent="0.2">
      <c r="B28" s="573" t="s">
        <v>87</v>
      </c>
      <c r="C28" s="570">
        <f t="shared" si="3"/>
        <v>559</v>
      </c>
      <c r="D28" s="530">
        <v>43</v>
      </c>
      <c r="E28" s="531">
        <v>147</v>
      </c>
      <c r="F28" s="531">
        <v>146</v>
      </c>
      <c r="G28" s="531">
        <v>70</v>
      </c>
      <c r="H28" s="531">
        <v>50</v>
      </c>
      <c r="I28" s="532">
        <v>103</v>
      </c>
    </row>
    <row r="29" spans="2:11" ht="12" thickBot="1" x14ac:dyDescent="0.25">
      <c r="B29" s="575" t="s">
        <v>80</v>
      </c>
      <c r="C29" s="576">
        <f t="shared" si="3"/>
        <v>9432</v>
      </c>
      <c r="D29" s="536">
        <v>462</v>
      </c>
      <c r="E29" s="537">
        <v>1363</v>
      </c>
      <c r="F29" s="537">
        <v>1200</v>
      </c>
      <c r="G29" s="537">
        <v>895</v>
      </c>
      <c r="H29" s="537">
        <v>1443</v>
      </c>
      <c r="I29" s="538">
        <v>4069</v>
      </c>
      <c r="K29" s="648">
        <f>SUM(C23:C29)</f>
        <v>48619</v>
      </c>
    </row>
    <row r="32" spans="2:11" x14ac:dyDescent="0.2">
      <c r="C32" s="608"/>
    </row>
  </sheetData>
  <mergeCells count="1">
    <mergeCell ref="D5:I6"/>
  </mergeCells>
  <printOptions horizontalCentered="1"/>
  <pageMargins left="1.299212598425197" right="0.70866141732283472" top="1.3385826771653544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2:L33"/>
  <sheetViews>
    <sheetView zoomScale="90" zoomScaleNormal="90" workbookViewId="0">
      <selection activeCell="B2" sqref="B2:L33"/>
    </sheetView>
  </sheetViews>
  <sheetFormatPr defaultRowHeight="15" x14ac:dyDescent="0.25"/>
  <cols>
    <col min="1" max="1" width="6" style="2" customWidth="1"/>
    <col min="2" max="2" width="14.140625" style="2" customWidth="1"/>
    <col min="3" max="3" width="19.85546875" style="2" customWidth="1"/>
    <col min="4" max="4" width="10.85546875" style="2" customWidth="1"/>
    <col min="5" max="5" width="9.140625" style="2" customWidth="1"/>
    <col min="6" max="6" width="10.5703125" style="107" customWidth="1"/>
    <col min="7" max="16384" width="9.140625" style="2"/>
  </cols>
  <sheetData>
    <row r="2" spans="2:12" x14ac:dyDescent="0.25">
      <c r="B2" s="178" t="s">
        <v>423</v>
      </c>
    </row>
    <row r="3" spans="2:12" ht="19.5" thickBot="1" x14ac:dyDescent="0.3">
      <c r="B3" s="178" t="s">
        <v>428</v>
      </c>
      <c r="G3" s="696"/>
    </row>
    <row r="4" spans="2:12" ht="20.25" customHeight="1" x14ac:dyDescent="0.25">
      <c r="B4" s="738" t="s">
        <v>3</v>
      </c>
      <c r="C4" s="744"/>
      <c r="D4" s="744"/>
      <c r="E4" s="745"/>
      <c r="F4" s="726"/>
      <c r="G4" s="828" t="s">
        <v>214</v>
      </c>
      <c r="H4" s="828"/>
      <c r="I4" s="828"/>
      <c r="J4" s="828"/>
      <c r="K4" s="828"/>
      <c r="L4" s="829"/>
    </row>
    <row r="5" spans="2:12" ht="34.5" customHeight="1" thickBot="1" x14ac:dyDescent="0.3">
      <c r="B5" s="692"/>
      <c r="C5" s="826"/>
      <c r="D5" s="826"/>
      <c r="E5" s="827"/>
      <c r="F5" s="689" t="s">
        <v>66</v>
      </c>
      <c r="G5" s="413" t="s">
        <v>68</v>
      </c>
      <c r="H5" s="690" t="s">
        <v>69</v>
      </c>
      <c r="I5" s="690" t="s">
        <v>70</v>
      </c>
      <c r="J5" s="690" t="s">
        <v>71</v>
      </c>
      <c r="K5" s="690" t="s">
        <v>72</v>
      </c>
      <c r="L5" s="691" t="s">
        <v>73</v>
      </c>
    </row>
    <row r="6" spans="2:12" ht="16.5" customHeight="1" x14ac:dyDescent="0.25">
      <c r="B6" s="734" t="s">
        <v>424</v>
      </c>
      <c r="C6" s="741"/>
      <c r="D6" s="830" t="s">
        <v>4</v>
      </c>
      <c r="E6" s="709" t="s">
        <v>151</v>
      </c>
      <c r="F6" s="727">
        <f t="shared" ref="F6:F33" si="0">SUM(G6:L6)</f>
        <v>90972</v>
      </c>
      <c r="G6" s="710">
        <v>12756</v>
      </c>
      <c r="H6" s="711">
        <v>27676</v>
      </c>
      <c r="I6" s="711">
        <v>20642</v>
      </c>
      <c r="J6" s="711">
        <v>16689</v>
      </c>
      <c r="K6" s="711">
        <v>9297</v>
      </c>
      <c r="L6" s="712">
        <v>3912</v>
      </c>
    </row>
    <row r="7" spans="2:12" ht="15" customHeight="1" x14ac:dyDescent="0.25">
      <c r="B7" s="735" t="s">
        <v>425</v>
      </c>
      <c r="C7" s="736"/>
      <c r="D7" s="831"/>
      <c r="E7" s="701" t="s">
        <v>152</v>
      </c>
      <c r="F7" s="728">
        <f t="shared" si="0"/>
        <v>100</v>
      </c>
      <c r="G7" s="702">
        <f>G6*100/F6</f>
        <v>14.021896847381612</v>
      </c>
      <c r="H7" s="703">
        <f>H6*100/F6</f>
        <v>30.422547597062831</v>
      </c>
      <c r="I7" s="703">
        <f>I6*100/F6</f>
        <v>22.690498175262718</v>
      </c>
      <c r="J7" s="703">
        <f>J6*100/F6</f>
        <v>18.345205118058303</v>
      </c>
      <c r="K7" s="703">
        <f>K6*100/F6</f>
        <v>10.219628017411951</v>
      </c>
      <c r="L7" s="704">
        <f>L6*100/F6</f>
        <v>4.3002242448225827</v>
      </c>
    </row>
    <row r="8" spans="2:12" ht="18.75" x14ac:dyDescent="0.25">
      <c r="B8" s="742"/>
      <c r="C8" s="736"/>
      <c r="D8" s="831" t="s">
        <v>132</v>
      </c>
      <c r="E8" s="705" t="s">
        <v>151</v>
      </c>
      <c r="F8" s="729">
        <f t="shared" si="0"/>
        <v>48619</v>
      </c>
      <c r="G8" s="706">
        <v>6683</v>
      </c>
      <c r="H8" s="707">
        <v>17510</v>
      </c>
      <c r="I8" s="707">
        <v>11911</v>
      </c>
      <c r="J8" s="707">
        <v>8372</v>
      </c>
      <c r="K8" s="707">
        <v>4143</v>
      </c>
      <c r="L8" s="708">
        <v>0</v>
      </c>
    </row>
    <row r="9" spans="2:12" ht="15.75" customHeight="1" thickBot="1" x14ac:dyDescent="0.3">
      <c r="B9" s="743"/>
      <c r="C9" s="737"/>
      <c r="D9" s="832"/>
      <c r="E9" s="721" t="s">
        <v>152</v>
      </c>
      <c r="F9" s="730">
        <f t="shared" si="0"/>
        <v>100.00000000000001</v>
      </c>
      <c r="G9" s="723">
        <f>G8*100/F8</f>
        <v>13.7456549908472</v>
      </c>
      <c r="H9" s="724">
        <f>H8*100/F8</f>
        <v>36.014726752915529</v>
      </c>
      <c r="I9" s="724">
        <f>I8*100/F8</f>
        <v>24.498652790061499</v>
      </c>
      <c r="J9" s="724">
        <f>J8*100/F8</f>
        <v>17.219605504021061</v>
      </c>
      <c r="K9" s="724">
        <f>K8*100/F8</f>
        <v>8.5213599621547136</v>
      </c>
      <c r="L9" s="725">
        <f>L8*100/F8</f>
        <v>0</v>
      </c>
    </row>
    <row r="10" spans="2:12" ht="15" customHeight="1" x14ac:dyDescent="0.25">
      <c r="B10" s="833" t="s">
        <v>426</v>
      </c>
      <c r="C10" s="836" t="s">
        <v>92</v>
      </c>
      <c r="D10" s="836" t="s">
        <v>4</v>
      </c>
      <c r="E10" s="739" t="s">
        <v>151</v>
      </c>
      <c r="F10" s="55">
        <f t="shared" si="0"/>
        <v>8028</v>
      </c>
      <c r="G10" s="139">
        <v>1996</v>
      </c>
      <c r="H10" s="140">
        <v>2618</v>
      </c>
      <c r="I10" s="140">
        <v>1540</v>
      </c>
      <c r="J10" s="140">
        <v>1180</v>
      </c>
      <c r="K10" s="140">
        <v>517</v>
      </c>
      <c r="L10" s="185">
        <v>177</v>
      </c>
    </row>
    <row r="11" spans="2:12" x14ac:dyDescent="0.25">
      <c r="B11" s="834"/>
      <c r="C11" s="825"/>
      <c r="D11" s="825"/>
      <c r="E11" s="700" t="s">
        <v>152</v>
      </c>
      <c r="F11" s="731">
        <f t="shared" si="0"/>
        <v>99.999999999999986</v>
      </c>
      <c r="G11" s="699">
        <f>G10*100/F10</f>
        <v>24.86297957149975</v>
      </c>
      <c r="H11" s="697">
        <f>H10*100/F10</f>
        <v>32.610861983059294</v>
      </c>
      <c r="I11" s="697">
        <f>I10*100/F10</f>
        <v>19.182859990034878</v>
      </c>
      <c r="J11" s="697">
        <f>J10*100/F10</f>
        <v>14.698555057299451</v>
      </c>
      <c r="K11" s="697">
        <f>K10*100/F10</f>
        <v>6.439960139511709</v>
      </c>
      <c r="L11" s="698">
        <f>L10*100/F10</f>
        <v>2.2047832585949179</v>
      </c>
    </row>
    <row r="12" spans="2:12" x14ac:dyDescent="0.25">
      <c r="B12" s="834"/>
      <c r="C12" s="825"/>
      <c r="D12" s="825" t="s">
        <v>132</v>
      </c>
      <c r="E12" s="688" t="s">
        <v>151</v>
      </c>
      <c r="F12" s="53">
        <f t="shared" si="0"/>
        <v>3116</v>
      </c>
      <c r="G12" s="117">
        <v>795</v>
      </c>
      <c r="H12" s="14">
        <v>1090</v>
      </c>
      <c r="I12" s="14">
        <v>569</v>
      </c>
      <c r="J12" s="14">
        <v>476</v>
      </c>
      <c r="K12" s="14">
        <v>186</v>
      </c>
      <c r="L12" s="15">
        <v>0</v>
      </c>
    </row>
    <row r="13" spans="2:12" x14ac:dyDescent="0.25">
      <c r="B13" s="834"/>
      <c r="C13" s="825"/>
      <c r="D13" s="825"/>
      <c r="E13" s="700" t="s">
        <v>152</v>
      </c>
      <c r="F13" s="731">
        <f t="shared" si="0"/>
        <v>100.00000000000001</v>
      </c>
      <c r="G13" s="699">
        <f>G12*100/F12</f>
        <v>25.513478818998717</v>
      </c>
      <c r="H13" s="697">
        <f>H12*100/F12</f>
        <v>34.980744544287546</v>
      </c>
      <c r="I13" s="697">
        <f>I12*100/F12</f>
        <v>18.26059050064185</v>
      </c>
      <c r="J13" s="697">
        <f>J12*100/F12</f>
        <v>15.27599486521181</v>
      </c>
      <c r="K13" s="697">
        <f>K12*100/F12</f>
        <v>5.9691912708600769</v>
      </c>
      <c r="L13" s="698">
        <f>L12*100/F12</f>
        <v>0</v>
      </c>
    </row>
    <row r="14" spans="2:12" x14ac:dyDescent="0.25">
      <c r="B14" s="834"/>
      <c r="C14" s="824" t="s">
        <v>81</v>
      </c>
      <c r="D14" s="825" t="s">
        <v>4</v>
      </c>
      <c r="E14" s="688" t="s">
        <v>151</v>
      </c>
      <c r="F14" s="53">
        <f t="shared" si="0"/>
        <v>16368</v>
      </c>
      <c r="G14" s="117">
        <v>3949</v>
      </c>
      <c r="H14" s="14">
        <v>5182</v>
      </c>
      <c r="I14" s="14">
        <v>3056</v>
      </c>
      <c r="J14" s="14">
        <v>2511</v>
      </c>
      <c r="K14" s="14">
        <v>1235</v>
      </c>
      <c r="L14" s="15">
        <v>435</v>
      </c>
    </row>
    <row r="15" spans="2:12" x14ac:dyDescent="0.25">
      <c r="B15" s="834"/>
      <c r="C15" s="824"/>
      <c r="D15" s="825"/>
      <c r="E15" s="700" t="s">
        <v>152</v>
      </c>
      <c r="F15" s="731">
        <f t="shared" si="0"/>
        <v>100</v>
      </c>
      <c r="G15" s="699">
        <f>G14*100/F14</f>
        <v>24.126344086021504</v>
      </c>
      <c r="H15" s="697">
        <f>H14*100/F14</f>
        <v>31.659335288367547</v>
      </c>
      <c r="I15" s="697">
        <f>I14*100/F14</f>
        <v>18.670576735092865</v>
      </c>
      <c r="J15" s="697">
        <f>J14*100/F14</f>
        <v>15.340909090909092</v>
      </c>
      <c r="K15" s="697">
        <f>K14*100/F14</f>
        <v>7.5452101661779079</v>
      </c>
      <c r="L15" s="698">
        <f>L14*100/F14</f>
        <v>2.6576246334310851</v>
      </c>
    </row>
    <row r="16" spans="2:12" x14ac:dyDescent="0.25">
      <c r="B16" s="834"/>
      <c r="C16" s="824"/>
      <c r="D16" s="825" t="s">
        <v>132</v>
      </c>
      <c r="E16" s="688" t="s">
        <v>151</v>
      </c>
      <c r="F16" s="53">
        <f t="shared" si="0"/>
        <v>7620</v>
      </c>
      <c r="G16" s="117">
        <v>1839</v>
      </c>
      <c r="H16" s="14">
        <v>2606</v>
      </c>
      <c r="I16" s="14">
        <v>1480</v>
      </c>
      <c r="J16" s="14">
        <v>1194</v>
      </c>
      <c r="K16" s="14">
        <v>501</v>
      </c>
      <c r="L16" s="15">
        <v>0</v>
      </c>
    </row>
    <row r="17" spans="2:12" x14ac:dyDescent="0.25">
      <c r="B17" s="834"/>
      <c r="C17" s="824"/>
      <c r="D17" s="825"/>
      <c r="E17" s="700" t="s">
        <v>152</v>
      </c>
      <c r="F17" s="731">
        <f t="shared" si="0"/>
        <v>100</v>
      </c>
      <c r="G17" s="699">
        <f>G16*100/F16</f>
        <v>24.133858267716537</v>
      </c>
      <c r="H17" s="697">
        <f>H16*100/F16</f>
        <v>34.199475065616795</v>
      </c>
      <c r="I17" s="697">
        <f>I16*100/F16</f>
        <v>19.42257217847769</v>
      </c>
      <c r="J17" s="697">
        <f>J16*100/F16</f>
        <v>15.669291338582678</v>
      </c>
      <c r="K17" s="697">
        <f>K16*100/F16</f>
        <v>6.5748031496062991</v>
      </c>
      <c r="L17" s="698">
        <f>L16*100/F16</f>
        <v>0</v>
      </c>
    </row>
    <row r="18" spans="2:12" x14ac:dyDescent="0.25">
      <c r="B18" s="834"/>
      <c r="C18" s="824" t="s">
        <v>88</v>
      </c>
      <c r="D18" s="825" t="s">
        <v>4</v>
      </c>
      <c r="E18" s="688" t="s">
        <v>151</v>
      </c>
      <c r="F18" s="53">
        <f t="shared" si="0"/>
        <v>12474</v>
      </c>
      <c r="G18" s="117">
        <v>2670</v>
      </c>
      <c r="H18" s="14">
        <v>4060</v>
      </c>
      <c r="I18" s="14">
        <v>2598</v>
      </c>
      <c r="J18" s="14">
        <v>1845</v>
      </c>
      <c r="K18" s="14">
        <v>940</v>
      </c>
      <c r="L18" s="15">
        <v>361</v>
      </c>
    </row>
    <row r="19" spans="2:12" x14ac:dyDescent="0.25">
      <c r="B19" s="834"/>
      <c r="C19" s="824"/>
      <c r="D19" s="825"/>
      <c r="E19" s="700" t="s">
        <v>152</v>
      </c>
      <c r="F19" s="731">
        <f t="shared" si="0"/>
        <v>100</v>
      </c>
      <c r="G19" s="699">
        <f>G18*100/F18</f>
        <v>21.404521404521404</v>
      </c>
      <c r="H19" s="697">
        <f>H18*100/F18</f>
        <v>32.547699214365878</v>
      </c>
      <c r="I19" s="697">
        <f>I18*100/F18</f>
        <v>20.827320827320829</v>
      </c>
      <c r="J19" s="697">
        <f>J18*100/F18</f>
        <v>14.79076479076479</v>
      </c>
      <c r="K19" s="697">
        <f>K18*100/F18</f>
        <v>7.5356742023408687</v>
      </c>
      <c r="L19" s="698">
        <f>L18*100/F18</f>
        <v>2.8940195606862273</v>
      </c>
    </row>
    <row r="20" spans="2:12" x14ac:dyDescent="0.25">
      <c r="B20" s="834"/>
      <c r="C20" s="824"/>
      <c r="D20" s="825" t="s">
        <v>132</v>
      </c>
      <c r="E20" s="688" t="s">
        <v>151</v>
      </c>
      <c r="F20" s="53">
        <f t="shared" si="0"/>
        <v>6343</v>
      </c>
      <c r="G20" s="117">
        <v>1338</v>
      </c>
      <c r="H20" s="14">
        <v>2325</v>
      </c>
      <c r="I20" s="14">
        <v>1350</v>
      </c>
      <c r="J20" s="14">
        <v>905</v>
      </c>
      <c r="K20" s="14">
        <v>425</v>
      </c>
      <c r="L20" s="15">
        <v>0</v>
      </c>
    </row>
    <row r="21" spans="2:12" x14ac:dyDescent="0.25">
      <c r="B21" s="834"/>
      <c r="C21" s="824"/>
      <c r="D21" s="825"/>
      <c r="E21" s="700" t="s">
        <v>152</v>
      </c>
      <c r="F21" s="731">
        <f t="shared" si="0"/>
        <v>100.00000000000001</v>
      </c>
      <c r="G21" s="699">
        <f>G20*100/F20</f>
        <v>21.094119501813022</v>
      </c>
      <c r="H21" s="697">
        <f>H20*100/F20</f>
        <v>36.654579851805138</v>
      </c>
      <c r="I21" s="697">
        <f>I20*100/F20</f>
        <v>21.283304430080403</v>
      </c>
      <c r="J21" s="697">
        <f>J20*100/F20</f>
        <v>14.267696673498344</v>
      </c>
      <c r="K21" s="697">
        <f>K20*100/F20</f>
        <v>6.7002995428030898</v>
      </c>
      <c r="L21" s="698">
        <f>L20*100/F20</f>
        <v>0</v>
      </c>
    </row>
    <row r="22" spans="2:12" x14ac:dyDescent="0.25">
      <c r="B22" s="834"/>
      <c r="C22" s="824" t="s">
        <v>89</v>
      </c>
      <c r="D22" s="825" t="s">
        <v>4</v>
      </c>
      <c r="E22" s="688" t="s">
        <v>151</v>
      </c>
      <c r="F22" s="53">
        <f t="shared" si="0"/>
        <v>12125</v>
      </c>
      <c r="G22" s="117">
        <v>1524</v>
      </c>
      <c r="H22" s="14">
        <v>4072</v>
      </c>
      <c r="I22" s="14">
        <v>2782</v>
      </c>
      <c r="J22" s="14">
        <v>2170</v>
      </c>
      <c r="K22" s="14">
        <v>1131</v>
      </c>
      <c r="L22" s="15">
        <v>446</v>
      </c>
    </row>
    <row r="23" spans="2:12" x14ac:dyDescent="0.25">
      <c r="B23" s="834"/>
      <c r="C23" s="824"/>
      <c r="D23" s="825"/>
      <c r="E23" s="700" t="s">
        <v>152</v>
      </c>
      <c r="F23" s="731">
        <f t="shared" si="0"/>
        <v>100</v>
      </c>
      <c r="G23" s="699">
        <f>G22*100/F22</f>
        <v>12.569072164948453</v>
      </c>
      <c r="H23" s="697">
        <f>H22*100/F22</f>
        <v>33.583505154639177</v>
      </c>
      <c r="I23" s="697">
        <f>I22*100/F22</f>
        <v>22.944329896907217</v>
      </c>
      <c r="J23" s="697">
        <f>J22*100/F22</f>
        <v>17.896907216494846</v>
      </c>
      <c r="K23" s="697">
        <f>K22*100/F22</f>
        <v>9.3278350515463924</v>
      </c>
      <c r="L23" s="698">
        <f>L22*100/F22</f>
        <v>3.6783505154639173</v>
      </c>
    </row>
    <row r="24" spans="2:12" x14ac:dyDescent="0.25">
      <c r="B24" s="834"/>
      <c r="C24" s="824"/>
      <c r="D24" s="825" t="s">
        <v>132</v>
      </c>
      <c r="E24" s="688" t="s">
        <v>151</v>
      </c>
      <c r="F24" s="53">
        <f t="shared" si="0"/>
        <v>6289</v>
      </c>
      <c r="G24" s="117">
        <v>878</v>
      </c>
      <c r="H24" s="14">
        <v>2526</v>
      </c>
      <c r="I24" s="14">
        <v>1452</v>
      </c>
      <c r="J24" s="14">
        <v>1011</v>
      </c>
      <c r="K24" s="14">
        <v>422</v>
      </c>
      <c r="L24" s="15">
        <v>0</v>
      </c>
    </row>
    <row r="25" spans="2:12" x14ac:dyDescent="0.25">
      <c r="B25" s="834"/>
      <c r="C25" s="824"/>
      <c r="D25" s="825"/>
      <c r="E25" s="700" t="s">
        <v>152</v>
      </c>
      <c r="F25" s="731">
        <f t="shared" si="0"/>
        <v>100</v>
      </c>
      <c r="G25" s="699">
        <f>G24*100/F24</f>
        <v>13.960884083320083</v>
      </c>
      <c r="H25" s="697">
        <f>H24*100/F24</f>
        <v>40.165368103037046</v>
      </c>
      <c r="I25" s="697">
        <f>I24*100/F24</f>
        <v>23.087931308634122</v>
      </c>
      <c r="J25" s="697">
        <f>J24*100/F24</f>
        <v>16.075687708697725</v>
      </c>
      <c r="K25" s="697">
        <f>K24*100/F24</f>
        <v>6.710128796311019</v>
      </c>
      <c r="L25" s="698">
        <f>L24*100/F24</f>
        <v>0</v>
      </c>
    </row>
    <row r="26" spans="2:12" x14ac:dyDescent="0.25">
      <c r="B26" s="834"/>
      <c r="C26" s="824" t="s">
        <v>90</v>
      </c>
      <c r="D26" s="825" t="s">
        <v>4</v>
      </c>
      <c r="E26" s="688" t="s">
        <v>151</v>
      </c>
      <c r="F26" s="53">
        <f t="shared" si="0"/>
        <v>14143</v>
      </c>
      <c r="G26" s="117">
        <v>1597</v>
      </c>
      <c r="H26" s="14">
        <v>4877</v>
      </c>
      <c r="I26" s="14">
        <v>3360</v>
      </c>
      <c r="J26" s="14">
        <v>2459</v>
      </c>
      <c r="K26" s="14">
        <v>1311</v>
      </c>
      <c r="L26" s="15">
        <v>539</v>
      </c>
    </row>
    <row r="27" spans="2:12" x14ac:dyDescent="0.25">
      <c r="B27" s="834"/>
      <c r="C27" s="824"/>
      <c r="D27" s="825"/>
      <c r="E27" s="700" t="s">
        <v>152</v>
      </c>
      <c r="F27" s="731">
        <f t="shared" si="0"/>
        <v>100.00000000000001</v>
      </c>
      <c r="G27" s="699">
        <f>G26*100/F26</f>
        <v>11.291805133281482</v>
      </c>
      <c r="H27" s="697">
        <f>H26*100/F26</f>
        <v>34.483490065756911</v>
      </c>
      <c r="I27" s="697">
        <f>I26*100/F26</f>
        <v>23.757335784487026</v>
      </c>
      <c r="J27" s="697">
        <f>J26*100/F26</f>
        <v>17.386693063706428</v>
      </c>
      <c r="K27" s="697">
        <f>K26*100/F26</f>
        <v>9.2696033373400262</v>
      </c>
      <c r="L27" s="698">
        <f>L26*100/F26</f>
        <v>3.8110726154281269</v>
      </c>
    </row>
    <row r="28" spans="2:12" x14ac:dyDescent="0.25">
      <c r="B28" s="834"/>
      <c r="C28" s="824"/>
      <c r="D28" s="825" t="s">
        <v>132</v>
      </c>
      <c r="E28" s="688" t="s">
        <v>151</v>
      </c>
      <c r="F28" s="53">
        <f t="shared" si="0"/>
        <v>8120</v>
      </c>
      <c r="G28" s="117">
        <v>1068</v>
      </c>
      <c r="H28" s="14">
        <v>3475</v>
      </c>
      <c r="I28" s="14">
        <v>1930</v>
      </c>
      <c r="J28" s="14">
        <v>1115</v>
      </c>
      <c r="K28" s="14">
        <v>532</v>
      </c>
      <c r="L28" s="15">
        <v>0</v>
      </c>
    </row>
    <row r="29" spans="2:12" x14ac:dyDescent="0.25">
      <c r="B29" s="834"/>
      <c r="C29" s="824"/>
      <c r="D29" s="825"/>
      <c r="E29" s="700" t="s">
        <v>152</v>
      </c>
      <c r="F29" s="731">
        <f t="shared" si="0"/>
        <v>100</v>
      </c>
      <c r="G29" s="699">
        <f>G28*100/F28</f>
        <v>13.152709359605911</v>
      </c>
      <c r="H29" s="697">
        <f>H28*100/F28</f>
        <v>42.795566502463053</v>
      </c>
      <c r="I29" s="697">
        <f>I28*100/F28</f>
        <v>23.76847290640394</v>
      </c>
      <c r="J29" s="697">
        <f>J28*100/F28</f>
        <v>13.731527093596059</v>
      </c>
      <c r="K29" s="697">
        <f>K28*100/F28</f>
        <v>6.5517241379310347</v>
      </c>
      <c r="L29" s="698">
        <f>L28*100/F28</f>
        <v>0</v>
      </c>
    </row>
    <row r="30" spans="2:12" x14ac:dyDescent="0.25">
      <c r="B30" s="834"/>
      <c r="C30" s="824" t="s">
        <v>91</v>
      </c>
      <c r="D30" s="825" t="s">
        <v>4</v>
      </c>
      <c r="E30" s="688" t="s">
        <v>151</v>
      </c>
      <c r="F30" s="53">
        <f t="shared" si="0"/>
        <v>27834</v>
      </c>
      <c r="G30" s="117">
        <v>1020</v>
      </c>
      <c r="H30" s="14">
        <v>6867</v>
      </c>
      <c r="I30" s="14">
        <v>7306</v>
      </c>
      <c r="J30" s="14">
        <v>6524</v>
      </c>
      <c r="K30" s="14">
        <v>4163</v>
      </c>
      <c r="L30" s="15">
        <v>1954</v>
      </c>
    </row>
    <row r="31" spans="2:12" x14ac:dyDescent="0.25">
      <c r="B31" s="834"/>
      <c r="C31" s="824"/>
      <c r="D31" s="825"/>
      <c r="E31" s="700" t="s">
        <v>152</v>
      </c>
      <c r="F31" s="731">
        <f t="shared" si="0"/>
        <v>100</v>
      </c>
      <c r="G31" s="699">
        <f>G30*100/F30</f>
        <v>3.6645828842422934</v>
      </c>
      <c r="H31" s="697">
        <f>H30*100/F30</f>
        <v>24.671265358913558</v>
      </c>
      <c r="I31" s="697">
        <f>I30*100/F30</f>
        <v>26.248473090464898</v>
      </c>
      <c r="J31" s="697">
        <f>J30*100/F30</f>
        <v>23.43895954587914</v>
      </c>
      <c r="K31" s="697">
        <f>K30*100/F30</f>
        <v>14.956527987353596</v>
      </c>
      <c r="L31" s="698">
        <f>L30*100/F30</f>
        <v>7.0201911331465112</v>
      </c>
    </row>
    <row r="32" spans="2:12" x14ac:dyDescent="0.25">
      <c r="B32" s="834"/>
      <c r="C32" s="824"/>
      <c r="D32" s="825" t="s">
        <v>132</v>
      </c>
      <c r="E32" s="688" t="s">
        <v>151</v>
      </c>
      <c r="F32" s="53">
        <f t="shared" si="0"/>
        <v>17131</v>
      </c>
      <c r="G32" s="117">
        <v>765</v>
      </c>
      <c r="H32" s="14">
        <v>5488</v>
      </c>
      <c r="I32" s="14">
        <v>5130</v>
      </c>
      <c r="J32" s="14">
        <v>3671</v>
      </c>
      <c r="K32" s="14">
        <v>2077</v>
      </c>
      <c r="L32" s="15">
        <v>0</v>
      </c>
    </row>
    <row r="33" spans="2:12" ht="15.75" thickBot="1" x14ac:dyDescent="0.3">
      <c r="B33" s="835"/>
      <c r="C33" s="837"/>
      <c r="D33" s="838"/>
      <c r="E33" s="740" t="s">
        <v>152</v>
      </c>
      <c r="F33" s="732">
        <f t="shared" si="0"/>
        <v>100</v>
      </c>
      <c r="G33" s="718">
        <f>G32*100/F32</f>
        <v>4.4655886988500377</v>
      </c>
      <c r="H33" s="719">
        <f>H32*100/F32</f>
        <v>32.035491214756874</v>
      </c>
      <c r="I33" s="719">
        <f>I32*100/F32</f>
        <v>29.945712451112019</v>
      </c>
      <c r="J33" s="719">
        <f>J32*100/F32</f>
        <v>21.428988383632014</v>
      </c>
      <c r="K33" s="719">
        <f>K32*100/F32</f>
        <v>12.124219251649057</v>
      </c>
      <c r="L33" s="720">
        <f>L32*100/F32</f>
        <v>0</v>
      </c>
    </row>
  </sheetData>
  <mergeCells count="23">
    <mergeCell ref="C5:E5"/>
    <mergeCell ref="G4:L4"/>
    <mergeCell ref="D6:D7"/>
    <mergeCell ref="D8:D9"/>
    <mergeCell ref="B10:B33"/>
    <mergeCell ref="C10:C13"/>
    <mergeCell ref="D10:D11"/>
    <mergeCell ref="D12:D13"/>
    <mergeCell ref="C30:C33"/>
    <mergeCell ref="D30:D31"/>
    <mergeCell ref="D32:D33"/>
    <mergeCell ref="D14:D15"/>
    <mergeCell ref="D16:D17"/>
    <mergeCell ref="C18:C21"/>
    <mergeCell ref="D18:D19"/>
    <mergeCell ref="D20:D21"/>
    <mergeCell ref="C22:C25"/>
    <mergeCell ref="D22:D23"/>
    <mergeCell ref="D24:D25"/>
    <mergeCell ref="C14:C17"/>
    <mergeCell ref="C26:C29"/>
    <mergeCell ref="D26:D27"/>
    <mergeCell ref="D28:D29"/>
  </mergeCells>
  <printOptions horizontalCentered="1"/>
  <pageMargins left="0" right="0" top="0.78740157480314965" bottom="0" header="0" footer="0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K33"/>
  <sheetViews>
    <sheetView zoomScale="90" zoomScaleNormal="90" workbookViewId="0">
      <selection activeCell="B2" sqref="B2:K33"/>
    </sheetView>
  </sheetViews>
  <sheetFormatPr defaultRowHeight="15" x14ac:dyDescent="0.25"/>
  <cols>
    <col min="1" max="1" width="5.42578125" style="2" customWidth="1"/>
    <col min="2" max="2" width="14.140625" style="2" customWidth="1"/>
    <col min="3" max="3" width="19.28515625" style="2" customWidth="1"/>
    <col min="4" max="4" width="9.85546875" style="2" customWidth="1"/>
    <col min="5" max="5" width="7.42578125" style="2" customWidth="1"/>
    <col min="6" max="6" width="10.5703125" style="107" customWidth="1"/>
    <col min="7" max="7" width="11.28515625" style="2" customWidth="1"/>
    <col min="8" max="8" width="11.7109375" style="2" customWidth="1"/>
    <col min="9" max="9" width="10.7109375" style="2" customWidth="1"/>
    <col min="10" max="10" width="11.42578125" style="2" customWidth="1"/>
    <col min="11" max="11" width="11.140625" style="2" customWidth="1"/>
    <col min="12" max="16384" width="9.140625" style="2"/>
  </cols>
  <sheetData>
    <row r="2" spans="1:11" x14ac:dyDescent="0.25">
      <c r="B2" s="178" t="s">
        <v>427</v>
      </c>
    </row>
    <row r="3" spans="1:11" ht="19.5" thickBot="1" x14ac:dyDescent="0.3">
      <c r="B3" s="178" t="s">
        <v>428</v>
      </c>
      <c r="G3" s="696"/>
    </row>
    <row r="4" spans="1:11" ht="18.75" customHeight="1" thickBot="1" x14ac:dyDescent="0.3">
      <c r="B4" s="738" t="s">
        <v>3</v>
      </c>
      <c r="C4" s="744"/>
      <c r="D4" s="744"/>
      <c r="E4" s="745"/>
      <c r="F4" s="726"/>
      <c r="G4" s="839" t="s">
        <v>215</v>
      </c>
      <c r="H4" s="840"/>
      <c r="I4" s="840"/>
      <c r="J4" s="840"/>
      <c r="K4" s="841"/>
    </row>
    <row r="5" spans="1:11" ht="45" customHeight="1" thickBot="1" x14ac:dyDescent="0.3">
      <c r="A5" s="746"/>
      <c r="B5" s="692"/>
      <c r="C5" s="826"/>
      <c r="D5" s="826"/>
      <c r="E5" s="827"/>
      <c r="F5" s="689" t="s">
        <v>66</v>
      </c>
      <c r="G5" s="413" t="s">
        <v>75</v>
      </c>
      <c r="H5" s="690" t="s">
        <v>14</v>
      </c>
      <c r="I5" s="690" t="s">
        <v>431</v>
      </c>
      <c r="J5" s="690" t="s">
        <v>76</v>
      </c>
      <c r="K5" s="691" t="s">
        <v>77</v>
      </c>
    </row>
    <row r="6" spans="1:11" ht="16.5" customHeight="1" x14ac:dyDescent="0.25">
      <c r="B6" s="734" t="s">
        <v>424</v>
      </c>
      <c r="C6" s="741"/>
      <c r="D6" s="830" t="s">
        <v>4</v>
      </c>
      <c r="E6" s="709" t="s">
        <v>151</v>
      </c>
      <c r="F6" s="727">
        <f t="shared" ref="F6:F33" si="0">SUM(G6:K6)</f>
        <v>90972</v>
      </c>
      <c r="G6" s="710">
        <v>13756</v>
      </c>
      <c r="H6" s="711">
        <v>23223</v>
      </c>
      <c r="I6" s="711">
        <v>9713</v>
      </c>
      <c r="J6" s="711">
        <v>26062</v>
      </c>
      <c r="K6" s="712">
        <v>18218</v>
      </c>
    </row>
    <row r="7" spans="1:11" ht="15" customHeight="1" x14ac:dyDescent="0.25">
      <c r="B7" s="735" t="s">
        <v>425</v>
      </c>
      <c r="C7" s="736"/>
      <c r="D7" s="831"/>
      <c r="E7" s="701" t="s">
        <v>152</v>
      </c>
      <c r="F7" s="728">
        <f t="shared" si="0"/>
        <v>100</v>
      </c>
      <c r="G7" s="702">
        <f>G6*100/$F$6</f>
        <v>15.121136173767752</v>
      </c>
      <c r="H7" s="703">
        <f>H6*100/$F$6</f>
        <v>25.527634876665349</v>
      </c>
      <c r="I7" s="703">
        <f>I6*100/$F$6</f>
        <v>10.676911577188585</v>
      </c>
      <c r="J7" s="703">
        <f>J6*100/$F$6</f>
        <v>28.648375324275602</v>
      </c>
      <c r="K7" s="704">
        <f>K6*100/$F$6</f>
        <v>20.025942048102713</v>
      </c>
    </row>
    <row r="8" spans="1:11" ht="18.75" x14ac:dyDescent="0.25">
      <c r="B8" s="742"/>
      <c r="C8" s="736"/>
      <c r="D8" s="831" t="s">
        <v>132</v>
      </c>
      <c r="E8" s="705" t="s">
        <v>151</v>
      </c>
      <c r="F8" s="729">
        <f t="shared" si="0"/>
        <v>48619</v>
      </c>
      <c r="G8" s="706">
        <v>9718</v>
      </c>
      <c r="H8" s="707">
        <v>14165</v>
      </c>
      <c r="I8" s="707">
        <v>6510</v>
      </c>
      <c r="J8" s="707">
        <v>11126</v>
      </c>
      <c r="K8" s="708">
        <v>7100</v>
      </c>
    </row>
    <row r="9" spans="1:11" ht="15.75" customHeight="1" thickBot="1" x14ac:dyDescent="0.3">
      <c r="B9" s="743"/>
      <c r="C9" s="737"/>
      <c r="D9" s="832"/>
      <c r="E9" s="721" t="s">
        <v>152</v>
      </c>
      <c r="F9" s="730">
        <f t="shared" si="0"/>
        <v>100</v>
      </c>
      <c r="G9" s="723">
        <f>G8*100/F8</f>
        <v>19.988070507414797</v>
      </c>
      <c r="H9" s="724">
        <f>H8*100/F8</f>
        <v>29.134700425759476</v>
      </c>
      <c r="I9" s="724">
        <f>I8*100/F8</f>
        <v>13.389827022357515</v>
      </c>
      <c r="J9" s="724">
        <f>J8*100/F8</f>
        <v>22.884057672926222</v>
      </c>
      <c r="K9" s="725">
        <f>K8*100/F8</f>
        <v>14.60334437154199</v>
      </c>
    </row>
    <row r="10" spans="1:11" ht="15" customHeight="1" x14ac:dyDescent="0.25">
      <c r="B10" s="833" t="s">
        <v>426</v>
      </c>
      <c r="C10" s="836" t="s">
        <v>92</v>
      </c>
      <c r="D10" s="836" t="s">
        <v>4</v>
      </c>
      <c r="E10" s="739" t="s">
        <v>151</v>
      </c>
      <c r="F10" s="60">
        <f t="shared" si="0"/>
        <v>8028</v>
      </c>
      <c r="G10" s="150">
        <v>1324</v>
      </c>
      <c r="H10" s="151">
        <v>2247</v>
      </c>
      <c r="I10" s="151">
        <v>924</v>
      </c>
      <c r="J10" s="151">
        <v>2268</v>
      </c>
      <c r="K10" s="747">
        <v>1265</v>
      </c>
    </row>
    <row r="11" spans="1:11" x14ac:dyDescent="0.25">
      <c r="B11" s="834"/>
      <c r="C11" s="825"/>
      <c r="D11" s="825"/>
      <c r="E11" s="700" t="s">
        <v>152</v>
      </c>
      <c r="F11" s="731">
        <f t="shared" si="0"/>
        <v>100</v>
      </c>
      <c r="G11" s="699">
        <f>G10*100/$F$10</f>
        <v>16.492277030393623</v>
      </c>
      <c r="H11" s="697">
        <f>H10*100/$F$10</f>
        <v>27.989536621823618</v>
      </c>
      <c r="I11" s="697">
        <f>I10*100/$F$10</f>
        <v>11.509715994020926</v>
      </c>
      <c r="J11" s="697">
        <f>J10*100/$F$10</f>
        <v>28.251121076233183</v>
      </c>
      <c r="K11" s="698">
        <f>K10*100/$F$10</f>
        <v>15.75734927752865</v>
      </c>
    </row>
    <row r="12" spans="1:11" x14ac:dyDescent="0.25">
      <c r="B12" s="834"/>
      <c r="C12" s="825"/>
      <c r="D12" s="825" t="s">
        <v>132</v>
      </c>
      <c r="E12" s="688" t="s">
        <v>151</v>
      </c>
      <c r="F12" s="53">
        <f t="shared" si="0"/>
        <v>3116</v>
      </c>
      <c r="G12" s="117">
        <v>827</v>
      </c>
      <c r="H12" s="14">
        <v>963</v>
      </c>
      <c r="I12" s="14">
        <v>441</v>
      </c>
      <c r="J12" s="14">
        <v>571</v>
      </c>
      <c r="K12" s="15">
        <v>314</v>
      </c>
    </row>
    <row r="13" spans="1:11" x14ac:dyDescent="0.25">
      <c r="B13" s="834"/>
      <c r="C13" s="825"/>
      <c r="D13" s="825"/>
      <c r="E13" s="700" t="s">
        <v>152</v>
      </c>
      <c r="F13" s="731">
        <f t="shared" si="0"/>
        <v>100</v>
      </c>
      <c r="G13" s="699">
        <f>G12*100/$F$12</f>
        <v>26.540436456996147</v>
      </c>
      <c r="H13" s="697">
        <f>H12*100/$F$12</f>
        <v>30.905006418485236</v>
      </c>
      <c r="I13" s="697">
        <f>I12*100/$F$12</f>
        <v>14.152759948652118</v>
      </c>
      <c r="J13" s="697">
        <f>J12*100/$F$12</f>
        <v>18.324775353016687</v>
      </c>
      <c r="K13" s="698">
        <f>K12*100/$F$12</f>
        <v>10.077021822849808</v>
      </c>
    </row>
    <row r="14" spans="1:11" x14ac:dyDescent="0.25">
      <c r="B14" s="834"/>
      <c r="C14" s="824" t="s">
        <v>81</v>
      </c>
      <c r="D14" s="825" t="s">
        <v>4</v>
      </c>
      <c r="E14" s="688" t="s">
        <v>151</v>
      </c>
      <c r="F14" s="53">
        <f t="shared" si="0"/>
        <v>16368</v>
      </c>
      <c r="G14" s="117">
        <v>2941</v>
      </c>
      <c r="H14" s="14">
        <v>4277</v>
      </c>
      <c r="I14" s="14">
        <v>1959</v>
      </c>
      <c r="J14" s="14">
        <v>4447</v>
      </c>
      <c r="K14" s="15">
        <v>2744</v>
      </c>
    </row>
    <row r="15" spans="1:11" x14ac:dyDescent="0.25">
      <c r="B15" s="834"/>
      <c r="C15" s="824"/>
      <c r="D15" s="825"/>
      <c r="E15" s="700" t="s">
        <v>152</v>
      </c>
      <c r="F15" s="731">
        <f t="shared" si="0"/>
        <v>100</v>
      </c>
      <c r="G15" s="699">
        <f>G14*100/$F$14</f>
        <v>17.967986314760509</v>
      </c>
      <c r="H15" s="697">
        <f>H14*100/$F$14</f>
        <v>26.130254154447702</v>
      </c>
      <c r="I15" s="697">
        <f>I14*100/$F$14</f>
        <v>11.968475073313783</v>
      </c>
      <c r="J15" s="697">
        <f>J14*100/$F$14</f>
        <v>27.168866080156402</v>
      </c>
      <c r="K15" s="698">
        <f>K14*100/$F$14</f>
        <v>16.764418377321604</v>
      </c>
    </row>
    <row r="16" spans="1:11" x14ac:dyDescent="0.25">
      <c r="B16" s="834"/>
      <c r="C16" s="824"/>
      <c r="D16" s="825" t="s">
        <v>132</v>
      </c>
      <c r="E16" s="688" t="s">
        <v>151</v>
      </c>
      <c r="F16" s="53">
        <f t="shared" si="0"/>
        <v>7620</v>
      </c>
      <c r="G16" s="117">
        <v>1928</v>
      </c>
      <c r="H16" s="14">
        <v>2152</v>
      </c>
      <c r="I16" s="14">
        <v>1130</v>
      </c>
      <c r="J16" s="14">
        <v>1526</v>
      </c>
      <c r="K16" s="15">
        <v>884</v>
      </c>
    </row>
    <row r="17" spans="2:11" x14ac:dyDescent="0.25">
      <c r="B17" s="834"/>
      <c r="C17" s="824"/>
      <c r="D17" s="825"/>
      <c r="E17" s="700" t="s">
        <v>152</v>
      </c>
      <c r="F17" s="731">
        <f t="shared" si="0"/>
        <v>100</v>
      </c>
      <c r="G17" s="699">
        <f>G16*100/$F$16</f>
        <v>25.301837270341206</v>
      </c>
      <c r="H17" s="697">
        <f>H16*100/$F$16</f>
        <v>28.241469816272964</v>
      </c>
      <c r="I17" s="697">
        <f>I16*100/$F$16</f>
        <v>14.829396325459317</v>
      </c>
      <c r="J17" s="697">
        <f>J16*100/$F$16</f>
        <v>20.026246719160106</v>
      </c>
      <c r="K17" s="698">
        <f>K16*100/$F$16</f>
        <v>11.601049868766404</v>
      </c>
    </row>
    <row r="18" spans="2:11" x14ac:dyDescent="0.25">
      <c r="B18" s="834"/>
      <c r="C18" s="824" t="s">
        <v>88</v>
      </c>
      <c r="D18" s="825" t="s">
        <v>4</v>
      </c>
      <c r="E18" s="688" t="s">
        <v>151</v>
      </c>
      <c r="F18" s="53">
        <f t="shared" si="0"/>
        <v>12474</v>
      </c>
      <c r="G18" s="117">
        <v>2188</v>
      </c>
      <c r="H18" s="14">
        <v>3455</v>
      </c>
      <c r="I18" s="14">
        <v>1483</v>
      </c>
      <c r="J18" s="14">
        <v>3331</v>
      </c>
      <c r="K18" s="15">
        <v>2017</v>
      </c>
    </row>
    <row r="19" spans="2:11" x14ac:dyDescent="0.25">
      <c r="B19" s="834"/>
      <c r="C19" s="824"/>
      <c r="D19" s="825"/>
      <c r="E19" s="700" t="s">
        <v>152</v>
      </c>
      <c r="F19" s="731">
        <f t="shared" si="0"/>
        <v>100</v>
      </c>
      <c r="G19" s="699">
        <f>G18*100/$F$18</f>
        <v>17.540484207150875</v>
      </c>
      <c r="H19" s="697">
        <f>H18*100/$F$18</f>
        <v>27.697611030944365</v>
      </c>
      <c r="I19" s="697">
        <f>I18*100/$F$18</f>
        <v>11.888728555395222</v>
      </c>
      <c r="J19" s="697">
        <f>J18*100/$F$18</f>
        <v>26.703543370210038</v>
      </c>
      <c r="K19" s="698">
        <f>K18*100/$F$18</f>
        <v>16.169632836299503</v>
      </c>
    </row>
    <row r="20" spans="2:11" x14ac:dyDescent="0.25">
      <c r="B20" s="834"/>
      <c r="C20" s="824"/>
      <c r="D20" s="825" t="s">
        <v>132</v>
      </c>
      <c r="E20" s="688" t="s">
        <v>151</v>
      </c>
      <c r="F20" s="53">
        <f t="shared" si="0"/>
        <v>6343</v>
      </c>
      <c r="G20" s="117">
        <v>1477</v>
      </c>
      <c r="H20" s="14">
        <v>1929</v>
      </c>
      <c r="I20" s="14">
        <v>929</v>
      </c>
      <c r="J20" s="14">
        <v>1286</v>
      </c>
      <c r="K20" s="15">
        <v>722</v>
      </c>
    </row>
    <row r="21" spans="2:11" x14ac:dyDescent="0.25">
      <c r="B21" s="834"/>
      <c r="C21" s="824"/>
      <c r="D21" s="825"/>
      <c r="E21" s="700" t="s">
        <v>152</v>
      </c>
      <c r="F21" s="731">
        <f t="shared" si="0"/>
        <v>100</v>
      </c>
      <c r="G21" s="699">
        <f>G20*100/$F$20</f>
        <v>23.285511587576856</v>
      </c>
      <c r="H21" s="697">
        <f>H20*100/$F$20</f>
        <v>30.411477218981556</v>
      </c>
      <c r="I21" s="697">
        <f>I20*100/$F$20</f>
        <v>14.646066530033107</v>
      </c>
      <c r="J21" s="697">
        <f>J20*100/$F$20</f>
        <v>20.274318145987703</v>
      </c>
      <c r="K21" s="698">
        <f>K20*100/$F$20</f>
        <v>11.382626517420778</v>
      </c>
    </row>
    <row r="22" spans="2:11" x14ac:dyDescent="0.25">
      <c r="B22" s="834"/>
      <c r="C22" s="824" t="s">
        <v>89</v>
      </c>
      <c r="D22" s="825" t="s">
        <v>4</v>
      </c>
      <c r="E22" s="688" t="s">
        <v>151</v>
      </c>
      <c r="F22" s="53">
        <f t="shared" si="0"/>
        <v>12125</v>
      </c>
      <c r="G22" s="117">
        <v>1983</v>
      </c>
      <c r="H22" s="14">
        <v>3095</v>
      </c>
      <c r="I22" s="14">
        <v>1317</v>
      </c>
      <c r="J22" s="14">
        <v>3303</v>
      </c>
      <c r="K22" s="15">
        <v>2427</v>
      </c>
    </row>
    <row r="23" spans="2:11" x14ac:dyDescent="0.25">
      <c r="B23" s="834"/>
      <c r="C23" s="824"/>
      <c r="D23" s="825"/>
      <c r="E23" s="700" t="s">
        <v>152</v>
      </c>
      <c r="F23" s="731">
        <f t="shared" si="0"/>
        <v>100</v>
      </c>
      <c r="G23" s="699">
        <f>G22*100/$F$22</f>
        <v>16.354639175257731</v>
      </c>
      <c r="H23" s="697">
        <f>H22*100/$F$22</f>
        <v>25.52577319587629</v>
      </c>
      <c r="I23" s="697">
        <f>I22*100/$F$22</f>
        <v>10.861855670103093</v>
      </c>
      <c r="J23" s="697">
        <f>J22*100/$F$22</f>
        <v>27.241237113402061</v>
      </c>
      <c r="K23" s="698">
        <f>K22*100/$F$22</f>
        <v>20.016494845360825</v>
      </c>
    </row>
    <row r="24" spans="2:11" x14ac:dyDescent="0.25">
      <c r="B24" s="834"/>
      <c r="C24" s="824"/>
      <c r="D24" s="825" t="s">
        <v>132</v>
      </c>
      <c r="E24" s="688" t="s">
        <v>151</v>
      </c>
      <c r="F24" s="53">
        <f t="shared" si="0"/>
        <v>6289</v>
      </c>
      <c r="G24" s="117">
        <v>1423</v>
      </c>
      <c r="H24" s="14">
        <v>1851</v>
      </c>
      <c r="I24" s="14">
        <v>884</v>
      </c>
      <c r="J24" s="14">
        <v>1244</v>
      </c>
      <c r="K24" s="15">
        <v>887</v>
      </c>
    </row>
    <row r="25" spans="2:11" x14ac:dyDescent="0.25">
      <c r="B25" s="834"/>
      <c r="C25" s="824"/>
      <c r="D25" s="825"/>
      <c r="E25" s="700" t="s">
        <v>152</v>
      </c>
      <c r="F25" s="731">
        <f t="shared" si="0"/>
        <v>100</v>
      </c>
      <c r="G25" s="699">
        <f>G24*100/$F$24</f>
        <v>22.626808713626968</v>
      </c>
      <c r="H25" s="697">
        <f>H24*100/$F$24</f>
        <v>29.432342184767055</v>
      </c>
      <c r="I25" s="697">
        <f>I24*100/$F$24</f>
        <v>14.056288758149149</v>
      </c>
      <c r="J25" s="697">
        <f>J24*100/$F$24</f>
        <v>19.780569247893148</v>
      </c>
      <c r="K25" s="698">
        <f>K24*100/$F$24</f>
        <v>14.103991095563682</v>
      </c>
    </row>
    <row r="26" spans="2:11" x14ac:dyDescent="0.25">
      <c r="B26" s="834"/>
      <c r="C26" s="824" t="s">
        <v>90</v>
      </c>
      <c r="D26" s="825" t="s">
        <v>4</v>
      </c>
      <c r="E26" s="688" t="s">
        <v>151</v>
      </c>
      <c r="F26" s="53">
        <f t="shared" si="0"/>
        <v>14143</v>
      </c>
      <c r="G26" s="117">
        <v>2271</v>
      </c>
      <c r="H26" s="14">
        <v>3594</v>
      </c>
      <c r="I26" s="14">
        <v>1571</v>
      </c>
      <c r="J26" s="14">
        <v>3869</v>
      </c>
      <c r="K26" s="15">
        <v>2838</v>
      </c>
    </row>
    <row r="27" spans="2:11" x14ac:dyDescent="0.25">
      <c r="B27" s="834"/>
      <c r="C27" s="824"/>
      <c r="D27" s="825"/>
      <c r="E27" s="700" t="s">
        <v>152</v>
      </c>
      <c r="F27" s="731">
        <f t="shared" si="0"/>
        <v>100</v>
      </c>
      <c r="G27" s="699">
        <f>G26*100/$F$26</f>
        <v>16.057413561479176</v>
      </c>
      <c r="H27" s="697">
        <f>H26*100/$F$26</f>
        <v>25.411864526620942</v>
      </c>
      <c r="I27" s="697">
        <f>I26*100/$F$26</f>
        <v>11.107968606377714</v>
      </c>
      <c r="J27" s="697">
        <f>J26*100/$F$26</f>
        <v>27.356289330410803</v>
      </c>
      <c r="K27" s="698">
        <f>K26*100/$F$26</f>
        <v>20.066463975111361</v>
      </c>
    </row>
    <row r="28" spans="2:11" x14ac:dyDescent="0.25">
      <c r="B28" s="834"/>
      <c r="C28" s="824"/>
      <c r="D28" s="825" t="s">
        <v>132</v>
      </c>
      <c r="E28" s="688" t="s">
        <v>151</v>
      </c>
      <c r="F28" s="53">
        <f t="shared" si="0"/>
        <v>8120</v>
      </c>
      <c r="G28" s="117">
        <v>1738</v>
      </c>
      <c r="H28" s="14">
        <v>2398</v>
      </c>
      <c r="I28" s="14">
        <v>1171</v>
      </c>
      <c r="J28" s="14">
        <v>1705</v>
      </c>
      <c r="K28" s="15">
        <v>1108</v>
      </c>
    </row>
    <row r="29" spans="2:11" x14ac:dyDescent="0.25">
      <c r="B29" s="834"/>
      <c r="C29" s="824"/>
      <c r="D29" s="825"/>
      <c r="E29" s="700" t="s">
        <v>152</v>
      </c>
      <c r="F29" s="731">
        <f t="shared" si="0"/>
        <v>100</v>
      </c>
      <c r="G29" s="699">
        <f>G28*100/$F$28</f>
        <v>21.403940886699509</v>
      </c>
      <c r="H29" s="697">
        <f>H28*100/$F$28</f>
        <v>29.532019704433498</v>
      </c>
      <c r="I29" s="697">
        <f>I28*100/$F$28</f>
        <v>14.421182266009852</v>
      </c>
      <c r="J29" s="697">
        <f>J28*100/$F$28</f>
        <v>20.997536945812808</v>
      </c>
      <c r="K29" s="698">
        <f>K28*100/$F$28</f>
        <v>13.645320197044335</v>
      </c>
    </row>
    <row r="30" spans="2:11" x14ac:dyDescent="0.25">
      <c r="B30" s="834"/>
      <c r="C30" s="824" t="s">
        <v>91</v>
      </c>
      <c r="D30" s="825" t="s">
        <v>4</v>
      </c>
      <c r="E30" s="688" t="s">
        <v>151</v>
      </c>
      <c r="F30" s="53">
        <f t="shared" si="0"/>
        <v>27834</v>
      </c>
      <c r="G30" s="117">
        <v>3049</v>
      </c>
      <c r="H30" s="14">
        <v>6555</v>
      </c>
      <c r="I30" s="14">
        <v>2459</v>
      </c>
      <c r="J30" s="14">
        <v>8844</v>
      </c>
      <c r="K30" s="15">
        <v>6927</v>
      </c>
    </row>
    <row r="31" spans="2:11" x14ac:dyDescent="0.25">
      <c r="B31" s="834"/>
      <c r="C31" s="824"/>
      <c r="D31" s="825"/>
      <c r="E31" s="700" t="s">
        <v>152</v>
      </c>
      <c r="F31" s="731">
        <f t="shared" si="0"/>
        <v>100</v>
      </c>
      <c r="G31" s="699">
        <f>G30*100/$F$30</f>
        <v>10.95422864123015</v>
      </c>
      <c r="H31" s="697">
        <f>H30*100/$F$30</f>
        <v>23.550334123733563</v>
      </c>
      <c r="I31" s="697">
        <f>I30*100/$F$30</f>
        <v>8.8345189336782344</v>
      </c>
      <c r="J31" s="697">
        <f>J30*100/$F$30</f>
        <v>31.774089243371417</v>
      </c>
      <c r="K31" s="698">
        <f>K30*100/$F$30</f>
        <v>24.886829057986635</v>
      </c>
    </row>
    <row r="32" spans="2:11" x14ac:dyDescent="0.25">
      <c r="B32" s="834"/>
      <c r="C32" s="824"/>
      <c r="D32" s="825" t="s">
        <v>132</v>
      </c>
      <c r="E32" s="688" t="s">
        <v>151</v>
      </c>
      <c r="F32" s="53">
        <f t="shared" si="0"/>
        <v>17131</v>
      </c>
      <c r="G32" s="117">
        <v>2325</v>
      </c>
      <c r="H32" s="14">
        <v>4872</v>
      </c>
      <c r="I32" s="14">
        <v>1955</v>
      </c>
      <c r="J32" s="14">
        <v>4794</v>
      </c>
      <c r="K32" s="15">
        <v>3185</v>
      </c>
    </row>
    <row r="33" spans="2:11" ht="15.75" thickBot="1" x14ac:dyDescent="0.3">
      <c r="B33" s="835"/>
      <c r="C33" s="837"/>
      <c r="D33" s="838"/>
      <c r="E33" s="740" t="s">
        <v>152</v>
      </c>
      <c r="F33" s="732">
        <f t="shared" si="0"/>
        <v>100</v>
      </c>
      <c r="G33" s="718">
        <f>G32*100/$F$32</f>
        <v>13.571887221995214</v>
      </c>
      <c r="H33" s="719">
        <f>H32*100/$F$32</f>
        <v>28.439670772284163</v>
      </c>
      <c r="I33" s="719">
        <f>I32*100/$F$32</f>
        <v>11.41206000817232</v>
      </c>
      <c r="J33" s="719">
        <f>J32*100/$F$32</f>
        <v>27.984355846126906</v>
      </c>
      <c r="K33" s="720">
        <f>K32*100/$F$32</f>
        <v>18.5920261514214</v>
      </c>
    </row>
  </sheetData>
  <mergeCells count="23">
    <mergeCell ref="D10:D11"/>
    <mergeCell ref="C10:C13"/>
    <mergeCell ref="B10:B33"/>
    <mergeCell ref="D8:D9"/>
    <mergeCell ref="C30:C33"/>
    <mergeCell ref="D30:D31"/>
    <mergeCell ref="D32:D33"/>
    <mergeCell ref="G4:K4"/>
    <mergeCell ref="C5:E5"/>
    <mergeCell ref="D6:D7"/>
    <mergeCell ref="C26:C29"/>
    <mergeCell ref="D26:D27"/>
    <mergeCell ref="D28:D29"/>
    <mergeCell ref="D14:D15"/>
    <mergeCell ref="D16:D17"/>
    <mergeCell ref="C18:C21"/>
    <mergeCell ref="D18:D19"/>
    <mergeCell ref="D20:D21"/>
    <mergeCell ref="C22:C25"/>
    <mergeCell ref="D22:D23"/>
    <mergeCell ref="D24:D25"/>
    <mergeCell ref="C14:C17"/>
    <mergeCell ref="D12:D13"/>
  </mergeCells>
  <printOptions horizontalCentered="1"/>
  <pageMargins left="0" right="0" top="0.78740157480314965" bottom="0" header="0" footer="0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M33"/>
  <sheetViews>
    <sheetView zoomScale="90" zoomScaleNormal="90" workbookViewId="0">
      <selection activeCell="B2" sqref="B2:M33"/>
    </sheetView>
  </sheetViews>
  <sheetFormatPr defaultRowHeight="15" x14ac:dyDescent="0.25"/>
  <cols>
    <col min="1" max="1" width="6.42578125" style="2" customWidth="1"/>
    <col min="2" max="2" width="14.140625" style="2" customWidth="1"/>
    <col min="3" max="3" width="19.28515625" style="2" customWidth="1"/>
    <col min="4" max="4" width="9.85546875" style="2" customWidth="1"/>
    <col min="5" max="5" width="7.42578125" style="2" customWidth="1"/>
    <col min="6" max="6" width="10.5703125" style="107" customWidth="1"/>
    <col min="7" max="7" width="11.28515625" style="2" customWidth="1"/>
    <col min="8" max="8" width="11.7109375" style="2" customWidth="1"/>
    <col min="9" max="9" width="10.7109375" style="2" customWidth="1"/>
    <col min="10" max="10" width="11.42578125" style="2" customWidth="1"/>
    <col min="11" max="11" width="11.140625" style="2" customWidth="1"/>
    <col min="12" max="16384" width="9.140625" style="2"/>
  </cols>
  <sheetData>
    <row r="2" spans="1:13" x14ac:dyDescent="0.25">
      <c r="B2" s="178" t="s">
        <v>430</v>
      </c>
    </row>
    <row r="3" spans="1:13" ht="19.5" thickBot="1" x14ac:dyDescent="0.3">
      <c r="B3" s="178" t="s">
        <v>428</v>
      </c>
      <c r="G3" s="696"/>
    </row>
    <row r="4" spans="1:13" ht="18.75" customHeight="1" thickBot="1" x14ac:dyDescent="0.3">
      <c r="B4" s="738" t="s">
        <v>3</v>
      </c>
      <c r="C4" s="744"/>
      <c r="D4" s="744"/>
      <c r="E4" s="745"/>
      <c r="F4" s="726"/>
      <c r="G4" s="839" t="s">
        <v>429</v>
      </c>
      <c r="H4" s="840"/>
      <c r="I4" s="840"/>
      <c r="J4" s="840"/>
      <c r="K4" s="840"/>
      <c r="L4" s="748"/>
      <c r="M4" s="749"/>
    </row>
    <row r="5" spans="1:13" ht="45" customHeight="1" thickBot="1" x14ac:dyDescent="0.3">
      <c r="A5" s="746"/>
      <c r="B5" s="692"/>
      <c r="C5" s="826"/>
      <c r="D5" s="826"/>
      <c r="E5" s="827"/>
      <c r="F5" s="689" t="s">
        <v>66</v>
      </c>
      <c r="G5" s="693" t="s">
        <v>79</v>
      </c>
      <c r="H5" s="694" t="s">
        <v>83</v>
      </c>
      <c r="I5" s="694" t="s">
        <v>84</v>
      </c>
      <c r="J5" s="694" t="s">
        <v>85</v>
      </c>
      <c r="K5" s="694" t="s">
        <v>86</v>
      </c>
      <c r="L5" s="694" t="s">
        <v>87</v>
      </c>
      <c r="M5" s="695" t="s">
        <v>80</v>
      </c>
    </row>
    <row r="6" spans="1:13" ht="16.5" customHeight="1" x14ac:dyDescent="0.25">
      <c r="B6" s="734" t="s">
        <v>424</v>
      </c>
      <c r="C6" s="741"/>
      <c r="D6" s="830" t="s">
        <v>4</v>
      </c>
      <c r="E6" s="709" t="s">
        <v>151</v>
      </c>
      <c r="F6" s="727">
        <f t="shared" ref="F6:F33" si="0">SUM(G6:M6)</f>
        <v>90972</v>
      </c>
      <c r="G6" s="713">
        <v>18514</v>
      </c>
      <c r="H6" s="711">
        <v>21437</v>
      </c>
      <c r="I6" s="711">
        <v>13293</v>
      </c>
      <c r="J6" s="711">
        <v>12984</v>
      </c>
      <c r="K6" s="712">
        <v>7207</v>
      </c>
      <c r="L6" s="712">
        <v>2440</v>
      </c>
      <c r="M6" s="712">
        <v>15097</v>
      </c>
    </row>
    <row r="7" spans="1:13" ht="15" customHeight="1" x14ac:dyDescent="0.25">
      <c r="B7" s="735" t="s">
        <v>425</v>
      </c>
      <c r="C7" s="736"/>
      <c r="D7" s="831"/>
      <c r="E7" s="701" t="s">
        <v>152</v>
      </c>
      <c r="F7" s="728">
        <f t="shared" si="0"/>
        <v>100</v>
      </c>
      <c r="G7" s="714">
        <f t="shared" ref="G7:M7" si="1">G6*100/$F$6</f>
        <v>20.351316888713011</v>
      </c>
      <c r="H7" s="703">
        <f t="shared" si="1"/>
        <v>23.5643934397397</v>
      </c>
      <c r="I7" s="703">
        <f t="shared" si="1"/>
        <v>14.612188365650969</v>
      </c>
      <c r="J7" s="703">
        <f t="shared" si="1"/>
        <v>14.272523413797652</v>
      </c>
      <c r="K7" s="704">
        <f t="shared" si="1"/>
        <v>7.9222178252649167</v>
      </c>
      <c r="L7" s="704">
        <f t="shared" si="1"/>
        <v>2.6821439563821836</v>
      </c>
      <c r="M7" s="704">
        <f t="shared" si="1"/>
        <v>16.595216110451567</v>
      </c>
    </row>
    <row r="8" spans="1:13" ht="18.75" x14ac:dyDescent="0.25">
      <c r="B8" s="742"/>
      <c r="C8" s="736"/>
      <c r="D8" s="831" t="s">
        <v>132</v>
      </c>
      <c r="E8" s="705" t="s">
        <v>151</v>
      </c>
      <c r="F8" s="729">
        <f t="shared" si="0"/>
        <v>48619</v>
      </c>
      <c r="G8" s="715">
        <v>10798</v>
      </c>
      <c r="H8" s="707">
        <v>11853</v>
      </c>
      <c r="I8" s="707">
        <v>7073</v>
      </c>
      <c r="J8" s="707">
        <v>6352</v>
      </c>
      <c r="K8" s="708">
        <v>2552</v>
      </c>
      <c r="L8" s="708">
        <v>559</v>
      </c>
      <c r="M8" s="708">
        <v>9432</v>
      </c>
    </row>
    <row r="9" spans="1:13" ht="15.75" customHeight="1" thickBot="1" x14ac:dyDescent="0.3">
      <c r="B9" s="743"/>
      <c r="C9" s="737"/>
      <c r="D9" s="832"/>
      <c r="E9" s="721" t="s">
        <v>152</v>
      </c>
      <c r="F9" s="730">
        <f t="shared" si="0"/>
        <v>99.999999999999986</v>
      </c>
      <c r="G9" s="722">
        <f t="shared" ref="G9:M9" si="2">G8*100/$F$8</f>
        <v>22.209424299142309</v>
      </c>
      <c r="H9" s="724">
        <f t="shared" si="2"/>
        <v>24.379357864209464</v>
      </c>
      <c r="I9" s="724">
        <f t="shared" si="2"/>
        <v>14.547810526748801</v>
      </c>
      <c r="J9" s="724">
        <f t="shared" si="2"/>
        <v>13.064851189864045</v>
      </c>
      <c r="K9" s="725">
        <f t="shared" si="2"/>
        <v>5.2489767374894587</v>
      </c>
      <c r="L9" s="725">
        <f t="shared" si="2"/>
        <v>1.1497562681256299</v>
      </c>
      <c r="M9" s="725">
        <f t="shared" si="2"/>
        <v>19.39982311442029</v>
      </c>
    </row>
    <row r="10" spans="1:13" ht="15" customHeight="1" x14ac:dyDescent="0.25">
      <c r="B10" s="733"/>
      <c r="C10" s="843" t="s">
        <v>92</v>
      </c>
      <c r="D10" s="836" t="s">
        <v>4</v>
      </c>
      <c r="E10" s="739" t="s">
        <v>151</v>
      </c>
      <c r="F10" s="60">
        <f t="shared" si="0"/>
        <v>8028</v>
      </c>
      <c r="G10" s="58">
        <v>2096</v>
      </c>
      <c r="H10" s="151">
        <v>2037</v>
      </c>
      <c r="I10" s="151">
        <v>1103</v>
      </c>
      <c r="J10" s="151">
        <v>1032</v>
      </c>
      <c r="K10" s="747">
        <v>588</v>
      </c>
      <c r="L10" s="747">
        <v>196</v>
      </c>
      <c r="M10" s="747">
        <v>976</v>
      </c>
    </row>
    <row r="11" spans="1:13" x14ac:dyDescent="0.25">
      <c r="B11" s="686"/>
      <c r="C11" s="844"/>
      <c r="D11" s="825"/>
      <c r="E11" s="700" t="s">
        <v>152</v>
      </c>
      <c r="F11" s="731">
        <f t="shared" si="0"/>
        <v>100</v>
      </c>
      <c r="G11" s="716">
        <f t="shared" ref="G11:M11" si="3">G10*100/$F$10</f>
        <v>26.108619830592925</v>
      </c>
      <c r="H11" s="697">
        <f t="shared" si="3"/>
        <v>25.373692077727952</v>
      </c>
      <c r="I11" s="697">
        <f t="shared" si="3"/>
        <v>13.739412057797708</v>
      </c>
      <c r="J11" s="697">
        <f t="shared" si="3"/>
        <v>12.855007473841555</v>
      </c>
      <c r="K11" s="698">
        <f t="shared" si="3"/>
        <v>7.3243647234678626</v>
      </c>
      <c r="L11" s="698">
        <f t="shared" si="3"/>
        <v>2.4414549078226209</v>
      </c>
      <c r="M11" s="698">
        <f t="shared" si="3"/>
        <v>12.157448928749377</v>
      </c>
    </row>
    <row r="12" spans="1:13" x14ac:dyDescent="0.25">
      <c r="B12" s="686"/>
      <c r="C12" s="844"/>
      <c r="D12" s="825" t="s">
        <v>132</v>
      </c>
      <c r="E12" s="688" t="s">
        <v>151</v>
      </c>
      <c r="F12" s="53">
        <f t="shared" si="0"/>
        <v>3116</v>
      </c>
      <c r="G12" s="13">
        <v>926</v>
      </c>
      <c r="H12" s="14">
        <v>736</v>
      </c>
      <c r="I12" s="14">
        <v>388</v>
      </c>
      <c r="J12" s="14">
        <v>377</v>
      </c>
      <c r="K12" s="15">
        <v>184</v>
      </c>
      <c r="L12" s="15">
        <v>43</v>
      </c>
      <c r="M12" s="15">
        <v>462</v>
      </c>
    </row>
    <row r="13" spans="1:13" x14ac:dyDescent="0.25">
      <c r="B13" s="686"/>
      <c r="C13" s="844"/>
      <c r="D13" s="825"/>
      <c r="E13" s="700" t="s">
        <v>152</v>
      </c>
      <c r="F13" s="731">
        <f t="shared" si="0"/>
        <v>100</v>
      </c>
      <c r="G13" s="716">
        <f t="shared" ref="G13:M13" si="4">G12*100/$F$12</f>
        <v>29.717586649550707</v>
      </c>
      <c r="H13" s="697">
        <f t="shared" si="4"/>
        <v>23.620025673940951</v>
      </c>
      <c r="I13" s="697">
        <f t="shared" si="4"/>
        <v>12.451861360718871</v>
      </c>
      <c r="J13" s="697">
        <f t="shared" si="4"/>
        <v>12.098844672657252</v>
      </c>
      <c r="K13" s="698">
        <f t="shared" si="4"/>
        <v>5.9050064184852378</v>
      </c>
      <c r="L13" s="698">
        <f t="shared" si="4"/>
        <v>1.37997432605905</v>
      </c>
      <c r="M13" s="698">
        <f t="shared" si="4"/>
        <v>14.826700898587934</v>
      </c>
    </row>
    <row r="14" spans="1:13" x14ac:dyDescent="0.25">
      <c r="B14" s="757" t="s">
        <v>426</v>
      </c>
      <c r="C14" s="842" t="s">
        <v>81</v>
      </c>
      <c r="D14" s="825" t="s">
        <v>4</v>
      </c>
      <c r="E14" s="688" t="s">
        <v>151</v>
      </c>
      <c r="F14" s="53">
        <f t="shared" si="0"/>
        <v>16368</v>
      </c>
      <c r="G14" s="13">
        <v>3920</v>
      </c>
      <c r="H14" s="14">
        <v>3946</v>
      </c>
      <c r="I14" s="14">
        <v>2129</v>
      </c>
      <c r="J14" s="14">
        <v>2117</v>
      </c>
      <c r="K14" s="15">
        <v>1136</v>
      </c>
      <c r="L14" s="15">
        <v>486</v>
      </c>
      <c r="M14" s="15">
        <v>2634</v>
      </c>
    </row>
    <row r="15" spans="1:13" x14ac:dyDescent="0.25">
      <c r="B15" s="757"/>
      <c r="C15" s="842"/>
      <c r="D15" s="825"/>
      <c r="E15" s="700" t="s">
        <v>152</v>
      </c>
      <c r="F15" s="731">
        <f t="shared" si="0"/>
        <v>100</v>
      </c>
      <c r="G15" s="716">
        <f t="shared" ref="G15:M15" si="5">G14*100/$F$14</f>
        <v>23.949169110459433</v>
      </c>
      <c r="H15" s="697">
        <f t="shared" si="5"/>
        <v>24.108015640273706</v>
      </c>
      <c r="I15" s="697">
        <f t="shared" si="5"/>
        <v>13.007086999022484</v>
      </c>
      <c r="J15" s="697">
        <f t="shared" si="5"/>
        <v>12.93377321603128</v>
      </c>
      <c r="K15" s="698">
        <f t="shared" si="5"/>
        <v>6.9403714565004888</v>
      </c>
      <c r="L15" s="698">
        <f t="shared" si="5"/>
        <v>2.969208211143695</v>
      </c>
      <c r="M15" s="698">
        <f t="shared" si="5"/>
        <v>16.092375366568916</v>
      </c>
    </row>
    <row r="16" spans="1:13" x14ac:dyDescent="0.25">
      <c r="B16" s="757"/>
      <c r="C16" s="842"/>
      <c r="D16" s="825" t="s">
        <v>132</v>
      </c>
      <c r="E16" s="688" t="s">
        <v>151</v>
      </c>
      <c r="F16" s="53">
        <f t="shared" si="0"/>
        <v>7620</v>
      </c>
      <c r="G16" s="13">
        <v>2010</v>
      </c>
      <c r="H16" s="14">
        <v>1808</v>
      </c>
      <c r="I16" s="14">
        <v>920</v>
      </c>
      <c r="J16" s="14">
        <v>952</v>
      </c>
      <c r="K16" s="15">
        <v>420</v>
      </c>
      <c r="L16" s="15">
        <v>147</v>
      </c>
      <c r="M16" s="15">
        <v>1363</v>
      </c>
    </row>
    <row r="17" spans="2:13" x14ac:dyDescent="0.25">
      <c r="B17" s="757"/>
      <c r="C17" s="842"/>
      <c r="D17" s="825"/>
      <c r="E17" s="700" t="s">
        <v>152</v>
      </c>
      <c r="F17" s="731">
        <f t="shared" si="0"/>
        <v>100</v>
      </c>
      <c r="G17" s="716">
        <f t="shared" ref="G17:M17" si="6">G16*100/$F$16</f>
        <v>26.377952755905511</v>
      </c>
      <c r="H17" s="697">
        <f t="shared" si="6"/>
        <v>23.72703412073491</v>
      </c>
      <c r="I17" s="697">
        <f t="shared" si="6"/>
        <v>12.073490813648293</v>
      </c>
      <c r="J17" s="697">
        <f t="shared" si="6"/>
        <v>12.493438320209973</v>
      </c>
      <c r="K17" s="698">
        <f t="shared" si="6"/>
        <v>5.5118110236220472</v>
      </c>
      <c r="L17" s="698">
        <f t="shared" si="6"/>
        <v>1.9291338582677164</v>
      </c>
      <c r="M17" s="698">
        <f t="shared" si="6"/>
        <v>17.887139107611549</v>
      </c>
    </row>
    <row r="18" spans="2:13" x14ac:dyDescent="0.25">
      <c r="B18" s="757"/>
      <c r="C18" s="842" t="s">
        <v>88</v>
      </c>
      <c r="D18" s="825" t="s">
        <v>4</v>
      </c>
      <c r="E18" s="688" t="s">
        <v>151</v>
      </c>
      <c r="F18" s="53">
        <f t="shared" si="0"/>
        <v>12474</v>
      </c>
      <c r="G18" s="13">
        <v>2679</v>
      </c>
      <c r="H18" s="14">
        <v>2970</v>
      </c>
      <c r="I18" s="14">
        <v>1769</v>
      </c>
      <c r="J18" s="14">
        <v>1502</v>
      </c>
      <c r="K18" s="15">
        <v>882</v>
      </c>
      <c r="L18" s="15">
        <v>499</v>
      </c>
      <c r="M18" s="15">
        <v>2173</v>
      </c>
    </row>
    <row r="19" spans="2:13" x14ac:dyDescent="0.25">
      <c r="B19" s="686"/>
      <c r="C19" s="842"/>
      <c r="D19" s="825"/>
      <c r="E19" s="700" t="s">
        <v>152</v>
      </c>
      <c r="F19" s="731">
        <f t="shared" si="0"/>
        <v>100</v>
      </c>
      <c r="G19" s="716">
        <f t="shared" ref="G19:M19" si="7">G18*100/$F$18</f>
        <v>21.476671476671477</v>
      </c>
      <c r="H19" s="697">
        <f t="shared" si="7"/>
        <v>23.80952380952381</v>
      </c>
      <c r="I19" s="697">
        <f t="shared" si="7"/>
        <v>14.181497514830848</v>
      </c>
      <c r="J19" s="697">
        <f t="shared" si="7"/>
        <v>12.041045374378708</v>
      </c>
      <c r="K19" s="698">
        <f t="shared" si="7"/>
        <v>7.0707070707070709</v>
      </c>
      <c r="L19" s="698">
        <f t="shared" si="7"/>
        <v>4.0003206669873332</v>
      </c>
      <c r="M19" s="698">
        <f t="shared" si="7"/>
        <v>17.420234086900752</v>
      </c>
    </row>
    <row r="20" spans="2:13" x14ac:dyDescent="0.25">
      <c r="B20" s="686"/>
      <c r="C20" s="842"/>
      <c r="D20" s="825" t="s">
        <v>132</v>
      </c>
      <c r="E20" s="688" t="s">
        <v>151</v>
      </c>
      <c r="F20" s="53">
        <f t="shared" si="0"/>
        <v>6343</v>
      </c>
      <c r="G20" s="13">
        <v>1466</v>
      </c>
      <c r="H20" s="14">
        <v>1516</v>
      </c>
      <c r="I20" s="14">
        <v>947</v>
      </c>
      <c r="J20" s="14">
        <v>741</v>
      </c>
      <c r="K20" s="15">
        <v>327</v>
      </c>
      <c r="L20" s="15">
        <v>146</v>
      </c>
      <c r="M20" s="15">
        <v>1200</v>
      </c>
    </row>
    <row r="21" spans="2:13" x14ac:dyDescent="0.25">
      <c r="B21" s="686"/>
      <c r="C21" s="842"/>
      <c r="D21" s="825"/>
      <c r="E21" s="700" t="s">
        <v>152</v>
      </c>
      <c r="F21" s="731">
        <f t="shared" si="0"/>
        <v>100</v>
      </c>
      <c r="G21" s="716">
        <f t="shared" ref="G21:M21" si="8">G20*100/$F$20</f>
        <v>23.112092069998422</v>
      </c>
      <c r="H21" s="697">
        <f t="shared" si="8"/>
        <v>23.900362604445846</v>
      </c>
      <c r="I21" s="697">
        <f t="shared" si="8"/>
        <v>14.929843922434179</v>
      </c>
      <c r="J21" s="697">
        <f t="shared" si="8"/>
        <v>11.6821693205108</v>
      </c>
      <c r="K21" s="698">
        <f t="shared" si="8"/>
        <v>5.155289295286142</v>
      </c>
      <c r="L21" s="698">
        <f t="shared" si="8"/>
        <v>2.3017499605864731</v>
      </c>
      <c r="M21" s="698">
        <f t="shared" si="8"/>
        <v>18.918492826738138</v>
      </c>
    </row>
    <row r="22" spans="2:13" x14ac:dyDescent="0.25">
      <c r="B22" s="686"/>
      <c r="C22" s="842" t="s">
        <v>89</v>
      </c>
      <c r="D22" s="825" t="s">
        <v>4</v>
      </c>
      <c r="E22" s="688" t="s">
        <v>151</v>
      </c>
      <c r="F22" s="53">
        <f t="shared" si="0"/>
        <v>12125</v>
      </c>
      <c r="G22" s="13">
        <v>2414</v>
      </c>
      <c r="H22" s="14">
        <v>2996</v>
      </c>
      <c r="I22" s="14">
        <v>1955</v>
      </c>
      <c r="J22" s="14">
        <v>1783</v>
      </c>
      <c r="K22" s="15">
        <v>1053</v>
      </c>
      <c r="L22" s="15">
        <v>406</v>
      </c>
      <c r="M22" s="15">
        <v>1518</v>
      </c>
    </row>
    <row r="23" spans="2:13" x14ac:dyDescent="0.25">
      <c r="B23" s="686"/>
      <c r="C23" s="842"/>
      <c r="D23" s="825"/>
      <c r="E23" s="700" t="s">
        <v>152</v>
      </c>
      <c r="F23" s="731">
        <f t="shared" si="0"/>
        <v>100</v>
      </c>
      <c r="G23" s="716">
        <f t="shared" ref="G23:M23" si="9">G22*100/$F$22</f>
        <v>19.909278350515464</v>
      </c>
      <c r="H23" s="697">
        <f t="shared" si="9"/>
        <v>24.709278350515465</v>
      </c>
      <c r="I23" s="697">
        <f t="shared" si="9"/>
        <v>16.123711340206185</v>
      </c>
      <c r="J23" s="697">
        <f t="shared" si="9"/>
        <v>14.705154639175257</v>
      </c>
      <c r="K23" s="698">
        <f t="shared" si="9"/>
        <v>8.6845360824742261</v>
      </c>
      <c r="L23" s="698">
        <f t="shared" si="9"/>
        <v>3.3484536082474228</v>
      </c>
      <c r="M23" s="698">
        <f t="shared" si="9"/>
        <v>12.519587628865979</v>
      </c>
    </row>
    <row r="24" spans="2:13" ht="15" customHeight="1" x14ac:dyDescent="0.25">
      <c r="B24" s="757" t="s">
        <v>426</v>
      </c>
      <c r="C24" s="842"/>
      <c r="D24" s="825" t="s">
        <v>132</v>
      </c>
      <c r="E24" s="688" t="s">
        <v>151</v>
      </c>
      <c r="F24" s="53">
        <f t="shared" si="0"/>
        <v>6289</v>
      </c>
      <c r="G24" s="13">
        <v>1377</v>
      </c>
      <c r="H24" s="14">
        <v>1697</v>
      </c>
      <c r="I24" s="14">
        <v>1025</v>
      </c>
      <c r="J24" s="14">
        <v>855</v>
      </c>
      <c r="K24" s="15">
        <v>370</v>
      </c>
      <c r="L24" s="15">
        <v>70</v>
      </c>
      <c r="M24" s="15">
        <v>895</v>
      </c>
    </row>
    <row r="25" spans="2:13" x14ac:dyDescent="0.25">
      <c r="B25" s="757"/>
      <c r="C25" s="842"/>
      <c r="D25" s="825"/>
      <c r="E25" s="700" t="s">
        <v>152</v>
      </c>
      <c r="F25" s="731">
        <f t="shared" si="0"/>
        <v>100</v>
      </c>
      <c r="G25" s="716">
        <f t="shared" ref="G25:M25" si="10">G24*100/$F$24</f>
        <v>21.895372873270791</v>
      </c>
      <c r="H25" s="697">
        <f t="shared" si="10"/>
        <v>26.983622197487676</v>
      </c>
      <c r="I25" s="697">
        <f t="shared" si="10"/>
        <v>16.298298616632216</v>
      </c>
      <c r="J25" s="697">
        <f t="shared" si="10"/>
        <v>13.595166163141993</v>
      </c>
      <c r="K25" s="698">
        <f t="shared" si="10"/>
        <v>5.8832882811257754</v>
      </c>
      <c r="L25" s="698">
        <f t="shared" si="10"/>
        <v>1.1130545396724441</v>
      </c>
      <c r="M25" s="698">
        <f t="shared" si="10"/>
        <v>14.231197328669104</v>
      </c>
    </row>
    <row r="26" spans="2:13" x14ac:dyDescent="0.25">
      <c r="B26" s="757"/>
      <c r="C26" s="842" t="s">
        <v>90</v>
      </c>
      <c r="D26" s="825" t="s">
        <v>4</v>
      </c>
      <c r="E26" s="688" t="s">
        <v>151</v>
      </c>
      <c r="F26" s="53">
        <f t="shared" si="0"/>
        <v>14143</v>
      </c>
      <c r="G26" s="13">
        <v>2879</v>
      </c>
      <c r="H26" s="14">
        <v>3531</v>
      </c>
      <c r="I26" s="14">
        <v>2199</v>
      </c>
      <c r="J26" s="14">
        <v>1933</v>
      </c>
      <c r="K26" s="15">
        <v>1042</v>
      </c>
      <c r="L26" s="15">
        <v>290</v>
      </c>
      <c r="M26" s="15">
        <v>2269</v>
      </c>
    </row>
    <row r="27" spans="2:13" x14ac:dyDescent="0.25">
      <c r="B27" s="757"/>
      <c r="C27" s="842"/>
      <c r="D27" s="825"/>
      <c r="E27" s="700" t="s">
        <v>152</v>
      </c>
      <c r="F27" s="731">
        <f t="shared" si="0"/>
        <v>100.00000000000001</v>
      </c>
      <c r="G27" s="716">
        <f t="shared" ref="G27:M27" si="11">G26*100/$F$26</f>
        <v>20.356360036767306</v>
      </c>
      <c r="H27" s="697">
        <f t="shared" si="11"/>
        <v>24.966414480661811</v>
      </c>
      <c r="I27" s="697">
        <f t="shared" si="11"/>
        <v>15.54832779466874</v>
      </c>
      <c r="J27" s="697">
        <f t="shared" si="11"/>
        <v>13.667538711730185</v>
      </c>
      <c r="K27" s="698">
        <f t="shared" si="11"/>
        <v>7.3676023474510357</v>
      </c>
      <c r="L27" s="698">
        <f t="shared" si="11"/>
        <v>2.0504843385420348</v>
      </c>
      <c r="M27" s="698">
        <f t="shared" si="11"/>
        <v>16.043272290178887</v>
      </c>
    </row>
    <row r="28" spans="2:13" x14ac:dyDescent="0.25">
      <c r="B28" s="757"/>
      <c r="C28" s="842"/>
      <c r="D28" s="825" t="s">
        <v>132</v>
      </c>
      <c r="E28" s="688" t="s">
        <v>151</v>
      </c>
      <c r="F28" s="53">
        <f t="shared" si="0"/>
        <v>8120</v>
      </c>
      <c r="G28" s="13">
        <v>1926</v>
      </c>
      <c r="H28" s="14">
        <v>2167</v>
      </c>
      <c r="I28" s="14">
        <v>1244</v>
      </c>
      <c r="J28" s="14">
        <v>947</v>
      </c>
      <c r="K28" s="15">
        <v>343</v>
      </c>
      <c r="L28" s="15">
        <v>50</v>
      </c>
      <c r="M28" s="15">
        <v>1443</v>
      </c>
    </row>
    <row r="29" spans="2:13" x14ac:dyDescent="0.25">
      <c r="B29" s="686"/>
      <c r="C29" s="842"/>
      <c r="D29" s="825"/>
      <c r="E29" s="700" t="s">
        <v>152</v>
      </c>
      <c r="F29" s="731">
        <f t="shared" si="0"/>
        <v>100</v>
      </c>
      <c r="G29" s="716">
        <f t="shared" ref="G29:M29" si="12">G28*100/$F$28</f>
        <v>23.7192118226601</v>
      </c>
      <c r="H29" s="697">
        <f t="shared" si="12"/>
        <v>26.687192118226601</v>
      </c>
      <c r="I29" s="697">
        <f t="shared" si="12"/>
        <v>15.320197044334975</v>
      </c>
      <c r="J29" s="697">
        <f t="shared" si="12"/>
        <v>11.66256157635468</v>
      </c>
      <c r="K29" s="698">
        <f t="shared" si="12"/>
        <v>4.2241379310344831</v>
      </c>
      <c r="L29" s="698">
        <f t="shared" si="12"/>
        <v>0.61576354679802958</v>
      </c>
      <c r="M29" s="698">
        <f t="shared" si="12"/>
        <v>17.770935960591132</v>
      </c>
    </row>
    <row r="30" spans="2:13" x14ac:dyDescent="0.25">
      <c r="B30" s="686"/>
      <c r="C30" s="842" t="s">
        <v>91</v>
      </c>
      <c r="D30" s="825" t="s">
        <v>4</v>
      </c>
      <c r="E30" s="688" t="s">
        <v>151</v>
      </c>
      <c r="F30" s="53">
        <f t="shared" si="0"/>
        <v>27834</v>
      </c>
      <c r="G30" s="13">
        <v>4526</v>
      </c>
      <c r="H30" s="14">
        <v>5957</v>
      </c>
      <c r="I30" s="14">
        <v>4138</v>
      </c>
      <c r="J30" s="14">
        <v>4617</v>
      </c>
      <c r="K30" s="15">
        <v>2506</v>
      </c>
      <c r="L30" s="15">
        <v>563</v>
      </c>
      <c r="M30" s="15">
        <v>5527</v>
      </c>
    </row>
    <row r="31" spans="2:13" x14ac:dyDescent="0.25">
      <c r="B31" s="686"/>
      <c r="C31" s="842"/>
      <c r="D31" s="825"/>
      <c r="E31" s="700" t="s">
        <v>152</v>
      </c>
      <c r="F31" s="731">
        <f t="shared" si="0"/>
        <v>100</v>
      </c>
      <c r="G31" s="716">
        <f t="shared" ref="G31:M31" si="13">G30*100/$F$30</f>
        <v>16.260688366745708</v>
      </c>
      <c r="H31" s="697">
        <f t="shared" si="13"/>
        <v>21.401882589638571</v>
      </c>
      <c r="I31" s="697">
        <f t="shared" si="13"/>
        <v>14.866709779406481</v>
      </c>
      <c r="J31" s="697">
        <f t="shared" si="13"/>
        <v>16.587626643673204</v>
      </c>
      <c r="K31" s="698">
        <f t="shared" si="13"/>
        <v>9.0033771646188114</v>
      </c>
      <c r="L31" s="698">
        <f t="shared" si="13"/>
        <v>2.0227060429690309</v>
      </c>
      <c r="M31" s="698">
        <f t="shared" si="13"/>
        <v>19.857009412948194</v>
      </c>
    </row>
    <row r="32" spans="2:13" x14ac:dyDescent="0.25">
      <c r="B32" s="686"/>
      <c r="C32" s="842"/>
      <c r="D32" s="825" t="s">
        <v>132</v>
      </c>
      <c r="E32" s="688" t="s">
        <v>151</v>
      </c>
      <c r="F32" s="53">
        <f t="shared" si="0"/>
        <v>17131</v>
      </c>
      <c r="G32" s="13">
        <v>3093</v>
      </c>
      <c r="H32" s="14">
        <v>3929</v>
      </c>
      <c r="I32" s="14">
        <v>2549</v>
      </c>
      <c r="J32" s="14">
        <v>2480</v>
      </c>
      <c r="K32" s="15">
        <v>908</v>
      </c>
      <c r="L32" s="15">
        <v>103</v>
      </c>
      <c r="M32" s="15">
        <v>4069</v>
      </c>
    </row>
    <row r="33" spans="2:13" ht="15.75" thickBot="1" x14ac:dyDescent="0.3">
      <c r="B33" s="687"/>
      <c r="C33" s="845"/>
      <c r="D33" s="838"/>
      <c r="E33" s="740" t="s">
        <v>152</v>
      </c>
      <c r="F33" s="732">
        <f t="shared" si="0"/>
        <v>100</v>
      </c>
      <c r="G33" s="717">
        <f t="shared" ref="G33:M33" si="14">G32*100/$F$32</f>
        <v>18.054988033389762</v>
      </c>
      <c r="H33" s="719">
        <f t="shared" si="14"/>
        <v>22.93503006245987</v>
      </c>
      <c r="I33" s="719">
        <f t="shared" si="14"/>
        <v>14.879458291985291</v>
      </c>
      <c r="J33" s="719">
        <f t="shared" si="14"/>
        <v>14.476679703461562</v>
      </c>
      <c r="K33" s="720">
        <f t="shared" si="14"/>
        <v>5.3003327301383454</v>
      </c>
      <c r="L33" s="720">
        <f t="shared" si="14"/>
        <v>0.60124919736150839</v>
      </c>
      <c r="M33" s="720">
        <f t="shared" si="14"/>
        <v>23.752261981203667</v>
      </c>
    </row>
  </sheetData>
  <mergeCells count="24">
    <mergeCell ref="C30:C33"/>
    <mergeCell ref="D30:D31"/>
    <mergeCell ref="D32:D33"/>
    <mergeCell ref="D16:D17"/>
    <mergeCell ref="C18:C21"/>
    <mergeCell ref="D18:D19"/>
    <mergeCell ref="D20:D21"/>
    <mergeCell ref="C22:C25"/>
    <mergeCell ref="D22:D23"/>
    <mergeCell ref="D24:D25"/>
    <mergeCell ref="C14:C17"/>
    <mergeCell ref="D14:D15"/>
    <mergeCell ref="G4:K4"/>
    <mergeCell ref="C5:E5"/>
    <mergeCell ref="B24:B28"/>
    <mergeCell ref="B14:B18"/>
    <mergeCell ref="C26:C29"/>
    <mergeCell ref="D26:D27"/>
    <mergeCell ref="D28:D29"/>
    <mergeCell ref="D6:D7"/>
    <mergeCell ref="D8:D9"/>
    <mergeCell ref="C10:C13"/>
    <mergeCell ref="D10:D11"/>
    <mergeCell ref="D12:D13"/>
  </mergeCells>
  <printOptions horizontalCentered="1"/>
  <pageMargins left="0" right="0" top="0.78740157480314965" bottom="0" header="0" footer="0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  <pageSetUpPr fitToPage="1"/>
  </sheetPr>
  <dimension ref="B2:K31"/>
  <sheetViews>
    <sheetView workbookViewId="0">
      <selection activeCell="B2" sqref="B2:H30"/>
    </sheetView>
  </sheetViews>
  <sheetFormatPr defaultRowHeight="15" x14ac:dyDescent="0.25"/>
  <cols>
    <col min="1" max="1" width="3.7109375" style="11" customWidth="1"/>
    <col min="2" max="2" width="22.85546875" style="11" customWidth="1"/>
    <col min="3" max="3" width="11.5703125" style="11" customWidth="1"/>
    <col min="4" max="6" width="10.28515625" style="11" customWidth="1"/>
    <col min="7" max="7" width="13.85546875" style="11" customWidth="1"/>
    <col min="8" max="8" width="10" style="11" customWidth="1"/>
    <col min="9" max="9" width="9.140625" style="11"/>
    <col min="10" max="10" width="9.42578125" style="11" bestFit="1" customWidth="1"/>
    <col min="11" max="11" width="10.5703125" style="11" bestFit="1" customWidth="1"/>
    <col min="12" max="16384" width="9.140625" style="11"/>
  </cols>
  <sheetData>
    <row r="2" spans="2:11" x14ac:dyDescent="0.25">
      <c r="B2" s="11" t="s">
        <v>372</v>
      </c>
    </row>
    <row r="3" spans="2:11" x14ac:dyDescent="0.25">
      <c r="B3" s="11" t="s">
        <v>373</v>
      </c>
    </row>
    <row r="4" spans="2:11" ht="15.75" thickBot="1" x14ac:dyDescent="0.3">
      <c r="H4" s="190"/>
    </row>
    <row r="5" spans="2:11" ht="24" customHeight="1" x14ac:dyDescent="0.25">
      <c r="B5" s="392" t="s">
        <v>196</v>
      </c>
      <c r="C5" s="846" t="s">
        <v>134</v>
      </c>
      <c r="D5" s="847"/>
      <c r="E5" s="846" t="s">
        <v>408</v>
      </c>
      <c r="F5" s="847"/>
      <c r="G5" s="427" t="s">
        <v>315</v>
      </c>
      <c r="H5" s="394"/>
    </row>
    <row r="6" spans="2:11" ht="37.5" customHeight="1" thickBot="1" x14ac:dyDescent="0.3">
      <c r="B6" s="393" t="s">
        <v>196</v>
      </c>
      <c r="C6" s="421" t="s">
        <v>4</v>
      </c>
      <c r="D6" s="422" t="s">
        <v>132</v>
      </c>
      <c r="E6" s="421" t="s">
        <v>4</v>
      </c>
      <c r="F6" s="422" t="s">
        <v>132</v>
      </c>
      <c r="G6" s="413" t="s">
        <v>219</v>
      </c>
      <c r="H6" s="389" t="s">
        <v>316</v>
      </c>
    </row>
    <row r="7" spans="2:11" ht="27.75" customHeight="1" thickBot="1" x14ac:dyDescent="0.3">
      <c r="B7" s="212" t="s">
        <v>29</v>
      </c>
      <c r="C7" s="67">
        <f>SUM(C10:C30)</f>
        <v>67753</v>
      </c>
      <c r="D7" s="69">
        <f>SUM(D10:D30)</f>
        <v>35353</v>
      </c>
      <c r="E7" s="67">
        <f>SUM(E10:E30)</f>
        <v>57241</v>
      </c>
      <c r="F7" s="69">
        <f>SUM(F10:F30)</f>
        <v>30739</v>
      </c>
      <c r="G7" s="215">
        <f>SUM(E7-C7)</f>
        <v>-10512</v>
      </c>
      <c r="H7" s="214">
        <f>G7/C7*100</f>
        <v>-15.515180139624812</v>
      </c>
      <c r="J7" s="750">
        <v>90972</v>
      </c>
      <c r="K7" s="521">
        <f>SUM(E7/J7)*100</f>
        <v>62.921558281669085</v>
      </c>
    </row>
    <row r="8" spans="2:11" ht="36.75" thickBot="1" x14ac:dyDescent="0.3">
      <c r="B8" s="657" t="s">
        <v>218</v>
      </c>
      <c r="C8" s="658">
        <v>10262</v>
      </c>
      <c r="D8" s="659">
        <v>5582</v>
      </c>
      <c r="E8" s="658">
        <v>8699</v>
      </c>
      <c r="F8" s="659">
        <v>4867</v>
      </c>
      <c r="G8" s="660">
        <f>SUM(E8-C8)</f>
        <v>-1563</v>
      </c>
      <c r="H8" s="661">
        <f>G8/C8*100</f>
        <v>-15.230949132722666</v>
      </c>
    </row>
    <row r="9" spans="2:11" ht="33.75" customHeight="1" thickBot="1" x14ac:dyDescent="0.3">
      <c r="B9" s="231" t="s">
        <v>220</v>
      </c>
      <c r="C9" s="423"/>
      <c r="D9" s="233"/>
      <c r="E9" s="232"/>
      <c r="F9" s="232"/>
      <c r="G9" s="233"/>
      <c r="H9" s="234"/>
    </row>
    <row r="10" spans="2:11" x14ac:dyDescent="0.25">
      <c r="B10" s="381" t="s">
        <v>30</v>
      </c>
      <c r="C10" s="58">
        <v>982</v>
      </c>
      <c r="D10" s="424">
        <v>534</v>
      </c>
      <c r="E10" s="58">
        <v>808</v>
      </c>
      <c r="F10" s="424">
        <v>455</v>
      </c>
      <c r="G10" s="428">
        <f t="shared" ref="G10:G30" si="0">SUM(E10-C10)</f>
        <v>-174</v>
      </c>
      <c r="H10" s="219">
        <f t="shared" ref="H10:H30" si="1">G10/C10*100</f>
        <v>-17.718940936863543</v>
      </c>
    </row>
    <row r="11" spans="2:11" ht="16.5" customHeight="1" x14ac:dyDescent="0.25">
      <c r="B11" s="240" t="s">
        <v>31</v>
      </c>
      <c r="C11" s="13">
        <v>4944</v>
      </c>
      <c r="D11" s="425">
        <v>2685</v>
      </c>
      <c r="E11" s="13">
        <v>4331</v>
      </c>
      <c r="F11" s="425">
        <v>2393</v>
      </c>
      <c r="G11" s="429">
        <f t="shared" si="0"/>
        <v>-613</v>
      </c>
      <c r="H11" s="404">
        <f t="shared" si="1"/>
        <v>-12.398867313915858</v>
      </c>
    </row>
    <row r="12" spans="2:11" ht="18" customHeight="1" x14ac:dyDescent="0.25">
      <c r="B12" s="240" t="s">
        <v>32</v>
      </c>
      <c r="C12" s="13">
        <v>3303</v>
      </c>
      <c r="D12" s="425">
        <v>1970</v>
      </c>
      <c r="E12" s="13">
        <v>2432</v>
      </c>
      <c r="F12" s="425">
        <v>1513</v>
      </c>
      <c r="G12" s="429">
        <f t="shared" si="0"/>
        <v>-871</v>
      </c>
      <c r="H12" s="404">
        <f t="shared" si="1"/>
        <v>-26.369966696942175</v>
      </c>
    </row>
    <row r="13" spans="2:11" x14ac:dyDescent="0.25">
      <c r="B13" s="240" t="s">
        <v>33</v>
      </c>
      <c r="C13" s="13">
        <v>4774</v>
      </c>
      <c r="D13" s="425">
        <v>2390</v>
      </c>
      <c r="E13" s="13">
        <v>4340</v>
      </c>
      <c r="F13" s="425">
        <v>2216</v>
      </c>
      <c r="G13" s="429">
        <f t="shared" si="0"/>
        <v>-434</v>
      </c>
      <c r="H13" s="404">
        <f t="shared" si="1"/>
        <v>-9.0909090909090917</v>
      </c>
    </row>
    <row r="14" spans="2:11" x14ac:dyDescent="0.25">
      <c r="B14" s="240" t="s">
        <v>34</v>
      </c>
      <c r="C14" s="13">
        <v>4949</v>
      </c>
      <c r="D14" s="425">
        <v>2862</v>
      </c>
      <c r="E14" s="13">
        <v>4007</v>
      </c>
      <c r="F14" s="425">
        <v>2456</v>
      </c>
      <c r="G14" s="429">
        <f t="shared" si="0"/>
        <v>-942</v>
      </c>
      <c r="H14" s="404">
        <f t="shared" si="1"/>
        <v>-19.034148312790464</v>
      </c>
    </row>
    <row r="15" spans="2:11" ht="15.75" customHeight="1" x14ac:dyDescent="0.25">
      <c r="B15" s="240" t="s">
        <v>35</v>
      </c>
      <c r="C15" s="13">
        <v>2416</v>
      </c>
      <c r="D15" s="425">
        <v>1213</v>
      </c>
      <c r="E15" s="13">
        <v>2023</v>
      </c>
      <c r="F15" s="425">
        <v>1057</v>
      </c>
      <c r="G15" s="429">
        <f t="shared" si="0"/>
        <v>-393</v>
      </c>
      <c r="H15" s="404">
        <f t="shared" si="1"/>
        <v>-16.266556291390728</v>
      </c>
    </row>
    <row r="16" spans="2:11" x14ac:dyDescent="0.25">
      <c r="B16" s="240" t="s">
        <v>36</v>
      </c>
      <c r="C16" s="13">
        <v>3280</v>
      </c>
      <c r="D16" s="425">
        <v>1799</v>
      </c>
      <c r="E16" s="13">
        <v>2327</v>
      </c>
      <c r="F16" s="425">
        <v>1263</v>
      </c>
      <c r="G16" s="429">
        <f>SUM(E16-C16)</f>
        <v>-953</v>
      </c>
      <c r="H16" s="404">
        <f>G16/C16*100</f>
        <v>-29.054878048780488</v>
      </c>
    </row>
    <row r="17" spans="2:8" x14ac:dyDescent="0.25">
      <c r="B17" s="240" t="s">
        <v>37</v>
      </c>
      <c r="C17" s="13">
        <v>1976</v>
      </c>
      <c r="D17" s="425">
        <v>925</v>
      </c>
      <c r="E17" s="13">
        <v>1662</v>
      </c>
      <c r="F17" s="425">
        <v>805</v>
      </c>
      <c r="G17" s="429">
        <f t="shared" si="0"/>
        <v>-314</v>
      </c>
      <c r="H17" s="404">
        <f t="shared" si="1"/>
        <v>-15.890688259109313</v>
      </c>
    </row>
    <row r="18" spans="2:8" x14ac:dyDescent="0.25">
      <c r="B18" s="240" t="s">
        <v>38</v>
      </c>
      <c r="C18" s="13">
        <v>3238</v>
      </c>
      <c r="D18" s="425">
        <v>1604</v>
      </c>
      <c r="E18" s="13">
        <v>2994</v>
      </c>
      <c r="F18" s="425">
        <v>1511</v>
      </c>
      <c r="G18" s="429">
        <f t="shared" si="0"/>
        <v>-244</v>
      </c>
      <c r="H18" s="404">
        <f t="shared" si="1"/>
        <v>-7.5355157504632491</v>
      </c>
    </row>
    <row r="19" spans="2:8" x14ac:dyDescent="0.25">
      <c r="B19" s="240" t="s">
        <v>39</v>
      </c>
      <c r="C19" s="13">
        <v>1930</v>
      </c>
      <c r="D19" s="425">
        <v>915</v>
      </c>
      <c r="E19" s="13">
        <v>1587</v>
      </c>
      <c r="F19" s="425">
        <v>741</v>
      </c>
      <c r="G19" s="429">
        <f t="shared" si="0"/>
        <v>-343</v>
      </c>
      <c r="H19" s="404">
        <f t="shared" si="1"/>
        <v>-17.7720207253886</v>
      </c>
    </row>
    <row r="20" spans="2:8" x14ac:dyDescent="0.25">
      <c r="B20" s="240" t="s">
        <v>40</v>
      </c>
      <c r="C20" s="13">
        <v>3658</v>
      </c>
      <c r="D20" s="425">
        <v>1709</v>
      </c>
      <c r="E20" s="13">
        <v>2843</v>
      </c>
      <c r="F20" s="425">
        <v>1387</v>
      </c>
      <c r="G20" s="429">
        <f t="shared" si="0"/>
        <v>-815</v>
      </c>
      <c r="H20" s="404">
        <f t="shared" si="1"/>
        <v>-22.279934390377253</v>
      </c>
    </row>
    <row r="21" spans="2:8" x14ac:dyDescent="0.25">
      <c r="B21" s="240" t="s">
        <v>41</v>
      </c>
      <c r="C21" s="13">
        <v>2493</v>
      </c>
      <c r="D21" s="425">
        <v>1438</v>
      </c>
      <c r="E21" s="13">
        <v>1889</v>
      </c>
      <c r="F21" s="425">
        <v>1175</v>
      </c>
      <c r="G21" s="429">
        <f t="shared" si="0"/>
        <v>-604</v>
      </c>
      <c r="H21" s="404">
        <f t="shared" si="1"/>
        <v>-24.227837946249497</v>
      </c>
    </row>
    <row r="22" spans="2:8" x14ac:dyDescent="0.25">
      <c r="B22" s="240" t="s">
        <v>42</v>
      </c>
      <c r="C22" s="13">
        <v>2963</v>
      </c>
      <c r="D22" s="425">
        <v>1447</v>
      </c>
      <c r="E22" s="13">
        <v>2667</v>
      </c>
      <c r="F22" s="425">
        <v>1346</v>
      </c>
      <c r="G22" s="429">
        <f t="shared" si="0"/>
        <v>-296</v>
      </c>
      <c r="H22" s="404">
        <f>G22/C22*100</f>
        <v>-9.9898751265609178</v>
      </c>
    </row>
    <row r="23" spans="2:8" x14ac:dyDescent="0.25">
      <c r="B23" s="241" t="s">
        <v>43</v>
      </c>
      <c r="C23" s="13">
        <v>4663</v>
      </c>
      <c r="D23" s="425">
        <v>2350</v>
      </c>
      <c r="E23" s="13">
        <v>4068</v>
      </c>
      <c r="F23" s="425">
        <v>2070</v>
      </c>
      <c r="G23" s="429">
        <f t="shared" si="0"/>
        <v>-595</v>
      </c>
      <c r="H23" s="404">
        <f t="shared" si="1"/>
        <v>-12.760025734505684</v>
      </c>
    </row>
    <row r="24" spans="2:8" x14ac:dyDescent="0.25">
      <c r="B24" s="241" t="s">
        <v>44</v>
      </c>
      <c r="C24" s="13">
        <v>3945</v>
      </c>
      <c r="D24" s="425">
        <v>2116</v>
      </c>
      <c r="E24" s="13">
        <v>3477</v>
      </c>
      <c r="F24" s="425">
        <v>1930</v>
      </c>
      <c r="G24" s="429">
        <f t="shared" si="0"/>
        <v>-468</v>
      </c>
      <c r="H24" s="404">
        <f t="shared" si="1"/>
        <v>-11.863117870722434</v>
      </c>
    </row>
    <row r="25" spans="2:8" x14ac:dyDescent="0.25">
      <c r="B25" s="241" t="s">
        <v>45</v>
      </c>
      <c r="C25" s="13">
        <v>2623</v>
      </c>
      <c r="D25" s="425">
        <v>1372</v>
      </c>
      <c r="E25" s="13">
        <v>2524</v>
      </c>
      <c r="F25" s="425">
        <v>1412</v>
      </c>
      <c r="G25" s="429">
        <f t="shared" si="0"/>
        <v>-99</v>
      </c>
      <c r="H25" s="404">
        <f t="shared" si="1"/>
        <v>-3.7743042317956541</v>
      </c>
    </row>
    <row r="26" spans="2:8" x14ac:dyDescent="0.25">
      <c r="B26" s="241" t="s">
        <v>46</v>
      </c>
      <c r="C26" s="13">
        <v>6216</v>
      </c>
      <c r="D26" s="425">
        <v>3013</v>
      </c>
      <c r="E26" s="13">
        <v>5407</v>
      </c>
      <c r="F26" s="425">
        <v>2671</v>
      </c>
      <c r="G26" s="429">
        <f t="shared" si="0"/>
        <v>-809</v>
      </c>
      <c r="H26" s="404">
        <f t="shared" si="1"/>
        <v>-13.014800514800514</v>
      </c>
    </row>
    <row r="27" spans="2:8" x14ac:dyDescent="0.25">
      <c r="B27" s="241" t="s">
        <v>47</v>
      </c>
      <c r="C27" s="13">
        <v>2134</v>
      </c>
      <c r="D27" s="425">
        <v>1119</v>
      </c>
      <c r="E27" s="13">
        <v>1718</v>
      </c>
      <c r="F27" s="425">
        <v>919</v>
      </c>
      <c r="G27" s="429">
        <f t="shared" si="0"/>
        <v>-416</v>
      </c>
      <c r="H27" s="404">
        <f t="shared" si="1"/>
        <v>-19.49390815370197</v>
      </c>
    </row>
    <row r="28" spans="2:8" x14ac:dyDescent="0.25">
      <c r="B28" s="241" t="s">
        <v>48</v>
      </c>
      <c r="C28" s="13">
        <v>1234</v>
      </c>
      <c r="D28" s="425">
        <v>661</v>
      </c>
      <c r="E28" s="13">
        <v>1077</v>
      </c>
      <c r="F28" s="425">
        <v>606</v>
      </c>
      <c r="G28" s="429">
        <f t="shared" si="0"/>
        <v>-157</v>
      </c>
      <c r="H28" s="404">
        <f t="shared" si="1"/>
        <v>-12.72285251215559</v>
      </c>
    </row>
    <row r="29" spans="2:8" x14ac:dyDescent="0.25">
      <c r="B29" s="241" t="s">
        <v>49</v>
      </c>
      <c r="C29" s="13">
        <v>4202</v>
      </c>
      <c r="D29" s="425">
        <v>2240</v>
      </c>
      <c r="E29" s="13">
        <v>3574</v>
      </c>
      <c r="F29" s="425">
        <v>1936</v>
      </c>
      <c r="G29" s="429">
        <f t="shared" si="0"/>
        <v>-628</v>
      </c>
      <c r="H29" s="404">
        <f t="shared" si="1"/>
        <v>-14.945264159923846</v>
      </c>
    </row>
    <row r="30" spans="2:8" ht="15.75" thickBot="1" x14ac:dyDescent="0.3">
      <c r="B30" s="242" t="s">
        <v>50</v>
      </c>
      <c r="C30" s="21">
        <v>1830</v>
      </c>
      <c r="D30" s="426">
        <v>991</v>
      </c>
      <c r="E30" s="21">
        <v>1486</v>
      </c>
      <c r="F30" s="426">
        <v>877</v>
      </c>
      <c r="G30" s="430">
        <f t="shared" si="0"/>
        <v>-344</v>
      </c>
      <c r="H30" s="182">
        <f t="shared" si="1"/>
        <v>-18.797814207650273</v>
      </c>
    </row>
    <row r="31" spans="2:8" x14ac:dyDescent="0.25">
      <c r="F31" s="73"/>
    </row>
  </sheetData>
  <mergeCells count="2">
    <mergeCell ref="C5:D5"/>
    <mergeCell ref="E5:F5"/>
  </mergeCells>
  <pageMargins left="2.6771653543307088" right="0.70866141732283472" top="1.0236220472440944" bottom="0.74803149606299213" header="0.31496062992125984" footer="0.31496062992125984"/>
  <pageSetup paperSize="9" scale="86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2:K31"/>
  <sheetViews>
    <sheetView zoomScale="120" zoomScaleNormal="120" workbookViewId="0">
      <selection activeCell="B2" sqref="B2:I29"/>
    </sheetView>
  </sheetViews>
  <sheetFormatPr defaultRowHeight="11.25" x14ac:dyDescent="0.2"/>
  <cols>
    <col min="1" max="1" width="2.42578125" style="540" customWidth="1"/>
    <col min="2" max="2" width="26.28515625" style="540" customWidth="1"/>
    <col min="3" max="3" width="9.140625" style="540" customWidth="1"/>
    <col min="4" max="4" width="9" style="540" customWidth="1"/>
    <col min="5" max="5" width="10" style="540" customWidth="1"/>
    <col min="6" max="6" width="10.140625" style="540" customWidth="1"/>
    <col min="7" max="7" width="10.7109375" style="540" customWidth="1"/>
    <col min="8" max="8" width="10.140625" style="540" customWidth="1"/>
    <col min="9" max="9" width="10.5703125" style="540" customWidth="1"/>
    <col min="10" max="10" width="9.140625" style="540"/>
    <col min="11" max="11" width="8.7109375" style="647" customWidth="1"/>
    <col min="12" max="16384" width="9.140625" style="540"/>
  </cols>
  <sheetData>
    <row r="2" spans="2:11" ht="14.25" customHeight="1" x14ac:dyDescent="0.2">
      <c r="B2" s="539" t="s">
        <v>342</v>
      </c>
    </row>
    <row r="3" spans="2:11" ht="14.25" customHeight="1" x14ac:dyDescent="0.2">
      <c r="B3" s="540" t="s">
        <v>341</v>
      </c>
    </row>
    <row r="4" spans="2:11" ht="12" thickBot="1" x14ac:dyDescent="0.25">
      <c r="B4" s="540" t="s">
        <v>410</v>
      </c>
    </row>
    <row r="5" spans="2:11" ht="15.75" customHeight="1" x14ac:dyDescent="0.2">
      <c r="B5" s="541"/>
      <c r="C5" s="850" t="s">
        <v>403</v>
      </c>
      <c r="D5" s="848" t="s">
        <v>93</v>
      </c>
      <c r="E5" s="820"/>
      <c r="F5" s="820"/>
      <c r="G5" s="820"/>
      <c r="H5" s="820"/>
      <c r="I5" s="821"/>
    </row>
    <row r="6" spans="2:11" ht="15" customHeight="1" thickBot="1" x14ac:dyDescent="0.25">
      <c r="B6" s="543" t="s">
        <v>3</v>
      </c>
      <c r="C6" s="851"/>
      <c r="D6" s="849"/>
      <c r="E6" s="822"/>
      <c r="F6" s="822"/>
      <c r="G6" s="822"/>
      <c r="H6" s="822"/>
      <c r="I6" s="823"/>
    </row>
    <row r="7" spans="2:11" ht="23.25" customHeight="1" thickBot="1" x14ac:dyDescent="0.25">
      <c r="B7" s="545"/>
      <c r="C7" s="852"/>
      <c r="D7" s="546" t="s">
        <v>396</v>
      </c>
      <c r="E7" s="547" t="s">
        <v>397</v>
      </c>
      <c r="F7" s="547" t="s">
        <v>398</v>
      </c>
      <c r="G7" s="547" t="s">
        <v>399</v>
      </c>
      <c r="H7" s="547" t="s">
        <v>400</v>
      </c>
      <c r="I7" s="548" t="s">
        <v>401</v>
      </c>
    </row>
    <row r="8" spans="2:11" ht="25.5" customHeight="1" thickBot="1" x14ac:dyDescent="0.25">
      <c r="B8" s="522" t="s">
        <v>66</v>
      </c>
      <c r="C8" s="523">
        <f>SUM(D8:I8)</f>
        <v>57241</v>
      </c>
      <c r="D8" s="524">
        <f t="shared" ref="D8:I8" si="0">SUM(D10:D15)</f>
        <v>5222</v>
      </c>
      <c r="E8" s="525">
        <f t="shared" si="0"/>
        <v>10584</v>
      </c>
      <c r="F8" s="525">
        <f t="shared" si="0"/>
        <v>7920</v>
      </c>
      <c r="G8" s="525">
        <f t="shared" si="0"/>
        <v>7542</v>
      </c>
      <c r="H8" s="525">
        <f t="shared" si="0"/>
        <v>8805</v>
      </c>
      <c r="I8" s="526">
        <f t="shared" si="0"/>
        <v>17168</v>
      </c>
      <c r="K8" s="647">
        <v>90972</v>
      </c>
    </row>
    <row r="9" spans="2:11" ht="17.25" customHeight="1" thickBot="1" x14ac:dyDescent="0.25">
      <c r="B9" s="649" t="s">
        <v>67</v>
      </c>
      <c r="C9" s="650"/>
      <c r="D9" s="650"/>
      <c r="E9" s="650"/>
      <c r="F9" s="650"/>
      <c r="G9" s="650"/>
      <c r="H9" s="650"/>
      <c r="I9" s="651"/>
      <c r="K9" s="754">
        <f>SUM(C8/K8*100)</f>
        <v>62.921558281669085</v>
      </c>
    </row>
    <row r="10" spans="2:11" ht="16.5" customHeight="1" thickTop="1" x14ac:dyDescent="0.2">
      <c r="B10" s="567" t="s">
        <v>68</v>
      </c>
      <c r="C10" s="568">
        <f t="shared" ref="C10:C15" si="1">SUM(D10:I10)</f>
        <v>9438</v>
      </c>
      <c r="D10" s="527">
        <v>1448</v>
      </c>
      <c r="E10" s="528">
        <v>2910</v>
      </c>
      <c r="F10" s="528">
        <v>2015</v>
      </c>
      <c r="G10" s="528">
        <v>1129</v>
      </c>
      <c r="H10" s="528">
        <v>1174</v>
      </c>
      <c r="I10" s="529">
        <v>762</v>
      </c>
      <c r="K10" s="755">
        <f>SUM(C11+C12+C13)/C8*100</f>
        <v>70.617214933351974</v>
      </c>
    </row>
    <row r="11" spans="2:11" x14ac:dyDescent="0.2">
      <c r="B11" s="569" t="s">
        <v>69</v>
      </c>
      <c r="C11" s="570">
        <f t="shared" si="1"/>
        <v>17708</v>
      </c>
      <c r="D11" s="530">
        <v>1660</v>
      </c>
      <c r="E11" s="531">
        <v>3167</v>
      </c>
      <c r="F11" s="531">
        <v>2577</v>
      </c>
      <c r="G11" s="531">
        <v>2546</v>
      </c>
      <c r="H11" s="531">
        <v>3147</v>
      </c>
      <c r="I11" s="532">
        <v>4611</v>
      </c>
    </row>
    <row r="12" spans="2:11" ht="16.5" customHeight="1" x14ac:dyDescent="0.2">
      <c r="B12" s="569" t="s">
        <v>70</v>
      </c>
      <c r="C12" s="570">
        <f t="shared" si="1"/>
        <v>12342</v>
      </c>
      <c r="D12" s="530">
        <v>945</v>
      </c>
      <c r="E12" s="531">
        <v>1851</v>
      </c>
      <c r="F12" s="531">
        <v>1545</v>
      </c>
      <c r="G12" s="531">
        <v>1627</v>
      </c>
      <c r="H12" s="531">
        <v>1951</v>
      </c>
      <c r="I12" s="532">
        <v>4423</v>
      </c>
    </row>
    <row r="13" spans="2:11" x14ac:dyDescent="0.2">
      <c r="B13" s="569" t="s">
        <v>71</v>
      </c>
      <c r="C13" s="570">
        <f t="shared" si="1"/>
        <v>10372</v>
      </c>
      <c r="D13" s="530">
        <v>757</v>
      </c>
      <c r="E13" s="531">
        <v>1643</v>
      </c>
      <c r="F13" s="531">
        <v>1113</v>
      </c>
      <c r="G13" s="531">
        <v>1354</v>
      </c>
      <c r="H13" s="531">
        <v>1496</v>
      </c>
      <c r="I13" s="532">
        <v>4009</v>
      </c>
    </row>
    <row r="14" spans="2:11" ht="15.75" customHeight="1" x14ac:dyDescent="0.2">
      <c r="B14" s="569" t="s">
        <v>72</v>
      </c>
      <c r="C14" s="570">
        <f t="shared" si="1"/>
        <v>5263</v>
      </c>
      <c r="D14" s="530">
        <v>308</v>
      </c>
      <c r="E14" s="531">
        <v>760</v>
      </c>
      <c r="F14" s="531">
        <v>502</v>
      </c>
      <c r="G14" s="531">
        <v>651</v>
      </c>
      <c r="H14" s="531">
        <v>748</v>
      </c>
      <c r="I14" s="532">
        <v>2294</v>
      </c>
    </row>
    <row r="15" spans="2:11" ht="17.25" customHeight="1" x14ac:dyDescent="0.2">
      <c r="B15" s="569" t="s">
        <v>73</v>
      </c>
      <c r="C15" s="570">
        <f t="shared" si="1"/>
        <v>2118</v>
      </c>
      <c r="D15" s="530">
        <v>104</v>
      </c>
      <c r="E15" s="531">
        <v>253</v>
      </c>
      <c r="F15" s="531">
        <v>168</v>
      </c>
      <c r="G15" s="531">
        <v>235</v>
      </c>
      <c r="H15" s="531">
        <v>289</v>
      </c>
      <c r="I15" s="532">
        <v>1069</v>
      </c>
    </row>
    <row r="16" spans="2:11" ht="18.75" customHeight="1" thickBot="1" x14ac:dyDescent="0.25">
      <c r="B16" s="652" t="s">
        <v>74</v>
      </c>
      <c r="C16" s="653"/>
      <c r="D16" s="653"/>
      <c r="E16" s="653"/>
      <c r="F16" s="653"/>
      <c r="G16" s="653"/>
      <c r="H16" s="653"/>
      <c r="I16" s="654"/>
    </row>
    <row r="17" spans="2:11" ht="12" thickTop="1" x14ac:dyDescent="0.2">
      <c r="B17" s="567" t="s">
        <v>75</v>
      </c>
      <c r="C17" s="568">
        <f t="shared" ref="C17:C21" si="2">SUM(D17:I17)</f>
        <v>6876</v>
      </c>
      <c r="D17" s="527">
        <v>699</v>
      </c>
      <c r="E17" s="528">
        <v>1506</v>
      </c>
      <c r="F17" s="528">
        <v>1090</v>
      </c>
      <c r="G17" s="528">
        <v>1000</v>
      </c>
      <c r="H17" s="528">
        <v>1148</v>
      </c>
      <c r="I17" s="529">
        <v>1433</v>
      </c>
      <c r="K17" s="754">
        <f>SUM(C20/C8*100)</f>
        <v>31.580510473262173</v>
      </c>
    </row>
    <row r="18" spans="2:11" ht="16.5" customHeight="1" x14ac:dyDescent="0.2">
      <c r="B18" s="569" t="s">
        <v>14</v>
      </c>
      <c r="C18" s="570">
        <f t="shared" si="2"/>
        <v>14652</v>
      </c>
      <c r="D18" s="530">
        <v>1529</v>
      </c>
      <c r="E18" s="531">
        <v>2822</v>
      </c>
      <c r="F18" s="531">
        <v>2284</v>
      </c>
      <c r="G18" s="531">
        <v>1906</v>
      </c>
      <c r="H18" s="531">
        <v>2233</v>
      </c>
      <c r="I18" s="532">
        <v>3878</v>
      </c>
      <c r="K18" s="754">
        <f>SUM(C18/C8*100)</f>
        <v>25.597037088799983</v>
      </c>
    </row>
    <row r="19" spans="2:11" x14ac:dyDescent="0.2">
      <c r="B19" s="569" t="s">
        <v>82</v>
      </c>
      <c r="C19" s="570">
        <f t="shared" si="2"/>
        <v>5499</v>
      </c>
      <c r="D19" s="530">
        <v>522</v>
      </c>
      <c r="E19" s="531">
        <v>1164</v>
      </c>
      <c r="F19" s="531">
        <v>874</v>
      </c>
      <c r="G19" s="531">
        <v>760</v>
      </c>
      <c r="H19" s="531">
        <v>896</v>
      </c>
      <c r="I19" s="532">
        <v>1283</v>
      </c>
      <c r="K19" s="755">
        <f>SUM(H8+I8)/C8*100</f>
        <v>45.374818748798937</v>
      </c>
    </row>
    <row r="20" spans="2:11" x14ac:dyDescent="0.2">
      <c r="B20" s="569" t="s">
        <v>76</v>
      </c>
      <c r="C20" s="570">
        <f t="shared" si="2"/>
        <v>18077</v>
      </c>
      <c r="D20" s="530">
        <v>1622</v>
      </c>
      <c r="E20" s="531">
        <v>3227</v>
      </c>
      <c r="F20" s="531">
        <v>2344</v>
      </c>
      <c r="G20" s="531">
        <v>2264</v>
      </c>
      <c r="H20" s="531">
        <v>2655</v>
      </c>
      <c r="I20" s="532">
        <v>5965</v>
      </c>
    </row>
    <row r="21" spans="2:11" x14ac:dyDescent="0.2">
      <c r="B21" s="569" t="s">
        <v>77</v>
      </c>
      <c r="C21" s="570">
        <f t="shared" si="2"/>
        <v>12137</v>
      </c>
      <c r="D21" s="530">
        <v>850</v>
      </c>
      <c r="E21" s="531">
        <v>1865</v>
      </c>
      <c r="F21" s="531">
        <v>1328</v>
      </c>
      <c r="G21" s="531">
        <v>1612</v>
      </c>
      <c r="H21" s="531">
        <v>1873</v>
      </c>
      <c r="I21" s="532">
        <v>4609</v>
      </c>
    </row>
    <row r="22" spans="2:11" ht="18" customHeight="1" thickBot="1" x14ac:dyDescent="0.25">
      <c r="B22" s="662" t="s">
        <v>78</v>
      </c>
      <c r="C22" s="663"/>
      <c r="D22" s="653"/>
      <c r="E22" s="653"/>
      <c r="F22" s="653"/>
      <c r="G22" s="653"/>
      <c r="H22" s="653"/>
      <c r="I22" s="654"/>
    </row>
    <row r="23" spans="2:11" ht="12" thickTop="1" x14ac:dyDescent="0.2">
      <c r="B23" s="571" t="s">
        <v>79</v>
      </c>
      <c r="C23" s="572">
        <f t="shared" ref="C23:C29" si="3">SUM(D23:I23)</f>
        <v>11667</v>
      </c>
      <c r="D23" s="533">
        <v>1362</v>
      </c>
      <c r="E23" s="534">
        <v>2516</v>
      </c>
      <c r="F23" s="534">
        <v>1736</v>
      </c>
      <c r="G23" s="534">
        <v>1462</v>
      </c>
      <c r="H23" s="534">
        <v>1785</v>
      </c>
      <c r="I23" s="535">
        <v>2806</v>
      </c>
    </row>
    <row r="24" spans="2:11" x14ac:dyDescent="0.2">
      <c r="B24" s="573" t="s">
        <v>83</v>
      </c>
      <c r="C24" s="570">
        <f t="shared" si="3"/>
        <v>13796</v>
      </c>
      <c r="D24" s="530">
        <v>1332</v>
      </c>
      <c r="E24" s="531">
        <v>2568</v>
      </c>
      <c r="F24" s="531">
        <v>1944</v>
      </c>
      <c r="G24" s="531">
        <v>1947</v>
      </c>
      <c r="H24" s="531">
        <v>2274</v>
      </c>
      <c r="I24" s="532">
        <v>3731</v>
      </c>
      <c r="K24" s="754">
        <f>SUM(C23+C24)/C8*100</f>
        <v>44.483848989360773</v>
      </c>
    </row>
    <row r="25" spans="2:11" x14ac:dyDescent="0.2">
      <c r="B25" s="573" t="s">
        <v>84</v>
      </c>
      <c r="C25" s="570">
        <f t="shared" si="3"/>
        <v>8190</v>
      </c>
      <c r="D25" s="530">
        <v>720</v>
      </c>
      <c r="E25" s="531">
        <v>1361</v>
      </c>
      <c r="F25" s="531">
        <v>1089</v>
      </c>
      <c r="G25" s="531">
        <v>1181</v>
      </c>
      <c r="H25" s="531">
        <v>1346</v>
      </c>
      <c r="I25" s="532">
        <v>2493</v>
      </c>
      <c r="K25" s="754">
        <f>SUM(C29/C8*100)</f>
        <v>18.043011128386997</v>
      </c>
    </row>
    <row r="26" spans="2:11" x14ac:dyDescent="0.2">
      <c r="B26" s="573" t="s">
        <v>85</v>
      </c>
      <c r="C26" s="570">
        <f t="shared" si="3"/>
        <v>7888</v>
      </c>
      <c r="D26" s="530">
        <v>665</v>
      </c>
      <c r="E26" s="531">
        <v>1342</v>
      </c>
      <c r="F26" s="531">
        <v>887</v>
      </c>
      <c r="G26" s="531">
        <v>1077</v>
      </c>
      <c r="H26" s="531">
        <v>1152</v>
      </c>
      <c r="I26" s="532">
        <v>2765</v>
      </c>
    </row>
    <row r="27" spans="2:11" x14ac:dyDescent="0.2">
      <c r="B27" s="574" t="s">
        <v>86</v>
      </c>
      <c r="C27" s="570">
        <f t="shared" si="3"/>
        <v>4044</v>
      </c>
      <c r="D27" s="530">
        <v>370</v>
      </c>
      <c r="E27" s="531">
        <v>692</v>
      </c>
      <c r="F27" s="531">
        <v>471</v>
      </c>
      <c r="G27" s="531">
        <v>616</v>
      </c>
      <c r="H27" s="531">
        <v>577</v>
      </c>
      <c r="I27" s="532">
        <v>1318</v>
      </c>
    </row>
    <row r="28" spans="2:11" x14ac:dyDescent="0.2">
      <c r="B28" s="573" t="s">
        <v>87</v>
      </c>
      <c r="C28" s="570">
        <f t="shared" si="3"/>
        <v>1328</v>
      </c>
      <c r="D28" s="530">
        <v>115</v>
      </c>
      <c r="E28" s="531">
        <v>295</v>
      </c>
      <c r="F28" s="531">
        <v>259</v>
      </c>
      <c r="G28" s="531">
        <v>227</v>
      </c>
      <c r="H28" s="531">
        <v>147</v>
      </c>
      <c r="I28" s="532">
        <v>285</v>
      </c>
    </row>
    <row r="29" spans="2:11" ht="12" thickBot="1" x14ac:dyDescent="0.25">
      <c r="B29" s="575" t="s">
        <v>80</v>
      </c>
      <c r="C29" s="576">
        <f t="shared" si="3"/>
        <v>10328</v>
      </c>
      <c r="D29" s="536">
        <v>658</v>
      </c>
      <c r="E29" s="537">
        <v>1810</v>
      </c>
      <c r="F29" s="537">
        <v>1534</v>
      </c>
      <c r="G29" s="537">
        <v>1032</v>
      </c>
      <c r="H29" s="537">
        <v>1524</v>
      </c>
      <c r="I29" s="538">
        <v>3770</v>
      </c>
    </row>
    <row r="31" spans="2:11" x14ac:dyDescent="0.2">
      <c r="C31" s="608"/>
    </row>
  </sheetData>
  <mergeCells count="2">
    <mergeCell ref="D5:I6"/>
    <mergeCell ref="C5:C7"/>
  </mergeCells>
  <pageMargins left="2.4803149606299213" right="0.70866141732283472" top="1.3385826771653544" bottom="0.74803149606299213" header="0.31496062992125984" footer="0.31496062992125984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2:I29"/>
  <sheetViews>
    <sheetView zoomScale="130" zoomScaleNormal="130" workbookViewId="0">
      <selection activeCell="B2" sqref="B2:I29"/>
    </sheetView>
  </sheetViews>
  <sheetFormatPr defaultColWidth="23.7109375" defaultRowHeight="11.25" x14ac:dyDescent="0.2"/>
  <cols>
    <col min="1" max="1" width="2.5703125" style="578" customWidth="1"/>
    <col min="2" max="2" width="21.7109375" style="578" customWidth="1"/>
    <col min="3" max="3" width="10.140625" style="578" customWidth="1"/>
    <col min="4" max="4" width="8.5703125" style="578" customWidth="1"/>
    <col min="5" max="6" width="9.140625" style="578" customWidth="1"/>
    <col min="7" max="7" width="9.28515625" style="578" customWidth="1"/>
    <col min="8" max="8" width="9.85546875" style="578" customWidth="1"/>
    <col min="9" max="9" width="8.85546875" style="578" customWidth="1"/>
    <col min="10" max="16384" width="23.7109375" style="578"/>
  </cols>
  <sheetData>
    <row r="2" spans="2:9" x14ac:dyDescent="0.2">
      <c r="B2" s="577" t="s">
        <v>343</v>
      </c>
      <c r="C2" s="577"/>
      <c r="D2" s="577"/>
      <c r="E2" s="577"/>
      <c r="F2" s="577"/>
      <c r="G2" s="577"/>
      <c r="H2" s="577"/>
      <c r="I2" s="577"/>
    </row>
    <row r="3" spans="2:9" x14ac:dyDescent="0.2">
      <c r="B3" s="577" t="s">
        <v>371</v>
      </c>
      <c r="C3" s="577"/>
      <c r="D3" s="577"/>
      <c r="E3" s="577"/>
      <c r="F3" s="577"/>
      <c r="G3" s="577"/>
      <c r="H3" s="577"/>
      <c r="I3" s="577"/>
    </row>
    <row r="4" spans="2:9" ht="12" thickBot="1" x14ac:dyDescent="0.25">
      <c r="B4" s="577" t="s">
        <v>412</v>
      </c>
      <c r="C4" s="577"/>
      <c r="D4" s="577"/>
      <c r="E4" s="577"/>
      <c r="F4" s="577"/>
      <c r="G4" s="577"/>
      <c r="H4" s="577"/>
      <c r="I4" s="577"/>
    </row>
    <row r="5" spans="2:9" x14ac:dyDescent="0.2">
      <c r="B5" s="579"/>
      <c r="C5" s="857" t="s">
        <v>404</v>
      </c>
      <c r="D5" s="853" t="s">
        <v>93</v>
      </c>
      <c r="E5" s="853"/>
      <c r="F5" s="853"/>
      <c r="G5" s="853"/>
      <c r="H5" s="853"/>
      <c r="I5" s="854"/>
    </row>
    <row r="6" spans="2:9" ht="12" thickBot="1" x14ac:dyDescent="0.25">
      <c r="B6" s="580" t="s">
        <v>3</v>
      </c>
      <c r="C6" s="858"/>
      <c r="D6" s="855"/>
      <c r="E6" s="855"/>
      <c r="F6" s="855"/>
      <c r="G6" s="855"/>
      <c r="H6" s="855"/>
      <c r="I6" s="856"/>
    </row>
    <row r="7" spans="2:9" ht="28.5" customHeight="1" thickBot="1" x14ac:dyDescent="0.25">
      <c r="B7" s="581"/>
      <c r="C7" s="859"/>
      <c r="D7" s="582" t="s">
        <v>396</v>
      </c>
      <c r="E7" s="583" t="s">
        <v>397</v>
      </c>
      <c r="F7" s="583" t="s">
        <v>398</v>
      </c>
      <c r="G7" s="583" t="s">
        <v>399</v>
      </c>
      <c r="H7" s="583" t="s">
        <v>400</v>
      </c>
      <c r="I7" s="584" t="s">
        <v>401</v>
      </c>
    </row>
    <row r="8" spans="2:9" ht="21.75" customHeight="1" thickBot="1" x14ac:dyDescent="0.25">
      <c r="B8" s="585" t="s">
        <v>66</v>
      </c>
      <c r="C8" s="586">
        <f>SUM(D8:I8)</f>
        <v>30739</v>
      </c>
      <c r="D8" s="587">
        <f t="shared" ref="D8:I8" si="0">SUM(D10:D15)</f>
        <v>1999</v>
      </c>
      <c r="E8" s="588">
        <f t="shared" si="0"/>
        <v>4849</v>
      </c>
      <c r="F8" s="588">
        <f t="shared" si="0"/>
        <v>4012</v>
      </c>
      <c r="G8" s="588">
        <f t="shared" si="0"/>
        <v>3906</v>
      </c>
      <c r="H8" s="588">
        <f t="shared" si="0"/>
        <v>5092</v>
      </c>
      <c r="I8" s="589">
        <f t="shared" si="0"/>
        <v>10881</v>
      </c>
    </row>
    <row r="9" spans="2:9" ht="18.75" customHeight="1" thickBot="1" x14ac:dyDescent="0.25">
      <c r="B9" s="664" t="s">
        <v>67</v>
      </c>
      <c r="C9" s="665"/>
      <c r="D9" s="665"/>
      <c r="E9" s="665"/>
      <c r="F9" s="665"/>
      <c r="G9" s="665"/>
      <c r="H9" s="665"/>
      <c r="I9" s="666"/>
    </row>
    <row r="10" spans="2:9" ht="12" thickTop="1" x14ac:dyDescent="0.2">
      <c r="B10" s="590" t="s">
        <v>68</v>
      </c>
      <c r="C10" s="591">
        <f t="shared" ref="C10:C15" si="1">SUM(D10:I10)</f>
        <v>4924</v>
      </c>
      <c r="D10" s="592">
        <v>577</v>
      </c>
      <c r="E10" s="593">
        <v>1359</v>
      </c>
      <c r="F10" s="593">
        <v>992</v>
      </c>
      <c r="G10" s="593">
        <v>646</v>
      </c>
      <c r="H10" s="593">
        <v>778</v>
      </c>
      <c r="I10" s="594">
        <v>572</v>
      </c>
    </row>
    <row r="11" spans="2:9" x14ac:dyDescent="0.2">
      <c r="B11" s="595" t="s">
        <v>69</v>
      </c>
      <c r="C11" s="596">
        <f t="shared" si="1"/>
        <v>11399</v>
      </c>
      <c r="D11" s="597">
        <v>689</v>
      </c>
      <c r="E11" s="598">
        <v>1586</v>
      </c>
      <c r="F11" s="598">
        <v>1466</v>
      </c>
      <c r="G11" s="598">
        <v>1596</v>
      </c>
      <c r="H11" s="598">
        <v>2279</v>
      </c>
      <c r="I11" s="599">
        <v>3783</v>
      </c>
    </row>
    <row r="12" spans="2:9" x14ac:dyDescent="0.2">
      <c r="B12" s="595" t="s">
        <v>70</v>
      </c>
      <c r="C12" s="596">
        <f t="shared" si="1"/>
        <v>7185</v>
      </c>
      <c r="D12" s="597">
        <v>329</v>
      </c>
      <c r="E12" s="598">
        <v>879</v>
      </c>
      <c r="F12" s="598">
        <v>808</v>
      </c>
      <c r="G12" s="598">
        <v>838</v>
      </c>
      <c r="H12" s="598">
        <v>1124</v>
      </c>
      <c r="I12" s="599">
        <v>3207</v>
      </c>
    </row>
    <row r="13" spans="2:9" x14ac:dyDescent="0.2">
      <c r="B13" s="595" t="s">
        <v>71</v>
      </c>
      <c r="C13" s="596">
        <f t="shared" si="1"/>
        <v>5117</v>
      </c>
      <c r="D13" s="597">
        <v>310</v>
      </c>
      <c r="E13" s="598">
        <v>751</v>
      </c>
      <c r="F13" s="598">
        <v>539</v>
      </c>
      <c r="G13" s="598">
        <v>606</v>
      </c>
      <c r="H13" s="598">
        <v>636</v>
      </c>
      <c r="I13" s="599">
        <v>2275</v>
      </c>
    </row>
    <row r="14" spans="2:9" x14ac:dyDescent="0.2">
      <c r="B14" s="595" t="s">
        <v>72</v>
      </c>
      <c r="C14" s="596">
        <f t="shared" si="1"/>
        <v>2114</v>
      </c>
      <c r="D14" s="597">
        <v>94</v>
      </c>
      <c r="E14" s="598">
        <v>274</v>
      </c>
      <c r="F14" s="598">
        <v>207</v>
      </c>
      <c r="G14" s="598">
        <v>220</v>
      </c>
      <c r="H14" s="598">
        <v>275</v>
      </c>
      <c r="I14" s="599">
        <v>1044</v>
      </c>
    </row>
    <row r="15" spans="2:9" x14ac:dyDescent="0.2">
      <c r="B15" s="595" t="s">
        <v>73</v>
      </c>
      <c r="C15" s="596">
        <f t="shared" si="1"/>
        <v>0</v>
      </c>
      <c r="D15" s="597">
        <v>0</v>
      </c>
      <c r="E15" s="598">
        <v>0</v>
      </c>
      <c r="F15" s="598">
        <v>0</v>
      </c>
      <c r="G15" s="598">
        <v>0</v>
      </c>
      <c r="H15" s="598">
        <v>0</v>
      </c>
      <c r="I15" s="599">
        <v>0</v>
      </c>
    </row>
    <row r="16" spans="2:9" ht="17.25" customHeight="1" thickBot="1" x14ac:dyDescent="0.25">
      <c r="B16" s="667" t="s">
        <v>74</v>
      </c>
      <c r="C16" s="668"/>
      <c r="D16" s="668"/>
      <c r="E16" s="668"/>
      <c r="F16" s="668"/>
      <c r="G16" s="668"/>
      <c r="H16" s="668"/>
      <c r="I16" s="669"/>
    </row>
    <row r="17" spans="2:9" ht="12" thickTop="1" x14ac:dyDescent="0.2">
      <c r="B17" s="590" t="s">
        <v>75</v>
      </c>
      <c r="C17" s="591">
        <f>SUM(D17:I17)</f>
        <v>5220</v>
      </c>
      <c r="D17" s="592">
        <v>464</v>
      </c>
      <c r="E17" s="593">
        <v>1039</v>
      </c>
      <c r="F17" s="593">
        <v>786</v>
      </c>
      <c r="G17" s="593">
        <v>785</v>
      </c>
      <c r="H17" s="593">
        <v>933</v>
      </c>
      <c r="I17" s="594">
        <v>1213</v>
      </c>
    </row>
    <row r="18" spans="2:9" x14ac:dyDescent="0.2">
      <c r="B18" s="595" t="s">
        <v>14</v>
      </c>
      <c r="C18" s="596">
        <f>SUM(D18:I18)</f>
        <v>9293</v>
      </c>
      <c r="D18" s="597">
        <v>665</v>
      </c>
      <c r="E18" s="598">
        <v>1461</v>
      </c>
      <c r="F18" s="598">
        <v>1281</v>
      </c>
      <c r="G18" s="598">
        <v>1198</v>
      </c>
      <c r="H18" s="598">
        <v>1583</v>
      </c>
      <c r="I18" s="599">
        <v>3105</v>
      </c>
    </row>
    <row r="19" spans="2:9" x14ac:dyDescent="0.2">
      <c r="B19" s="595" t="s">
        <v>82</v>
      </c>
      <c r="C19" s="596">
        <f>SUM(D19:I19)</f>
        <v>3855</v>
      </c>
      <c r="D19" s="597">
        <v>259</v>
      </c>
      <c r="E19" s="598">
        <v>685</v>
      </c>
      <c r="F19" s="598">
        <v>567</v>
      </c>
      <c r="G19" s="598">
        <v>540</v>
      </c>
      <c r="H19" s="598">
        <v>701</v>
      </c>
      <c r="I19" s="599">
        <v>1103</v>
      </c>
    </row>
    <row r="20" spans="2:9" x14ac:dyDescent="0.2">
      <c r="B20" s="595" t="s">
        <v>76</v>
      </c>
      <c r="C20" s="596">
        <f>SUM(D20:I20)</f>
        <v>7800</v>
      </c>
      <c r="D20" s="597">
        <v>403</v>
      </c>
      <c r="E20" s="598">
        <v>1092</v>
      </c>
      <c r="F20" s="598">
        <v>914</v>
      </c>
      <c r="G20" s="598">
        <v>845</v>
      </c>
      <c r="H20" s="598">
        <v>1185</v>
      </c>
      <c r="I20" s="599">
        <v>3361</v>
      </c>
    </row>
    <row r="21" spans="2:9" x14ac:dyDescent="0.2">
      <c r="B21" s="595" t="s">
        <v>77</v>
      </c>
      <c r="C21" s="596">
        <f>SUM(D21:I21)</f>
        <v>4571</v>
      </c>
      <c r="D21" s="597">
        <v>208</v>
      </c>
      <c r="E21" s="598">
        <v>572</v>
      </c>
      <c r="F21" s="598">
        <v>464</v>
      </c>
      <c r="G21" s="598">
        <v>538</v>
      </c>
      <c r="H21" s="598">
        <v>690</v>
      </c>
      <c r="I21" s="599">
        <v>2099</v>
      </c>
    </row>
    <row r="22" spans="2:9" ht="18" customHeight="1" thickBot="1" x14ac:dyDescent="0.25">
      <c r="B22" s="670" t="s">
        <v>78</v>
      </c>
      <c r="C22" s="671"/>
      <c r="D22" s="671"/>
      <c r="E22" s="671"/>
      <c r="F22" s="671"/>
      <c r="G22" s="671"/>
      <c r="H22" s="671"/>
      <c r="I22" s="672"/>
    </row>
    <row r="23" spans="2:9" ht="12" thickTop="1" x14ac:dyDescent="0.2">
      <c r="B23" s="600" t="s">
        <v>79</v>
      </c>
      <c r="C23" s="591">
        <f t="shared" ref="C23:C29" si="2">SUM(D23:I23)</f>
        <v>6971</v>
      </c>
      <c r="D23" s="592">
        <v>612</v>
      </c>
      <c r="E23" s="593">
        <v>1297</v>
      </c>
      <c r="F23" s="593">
        <v>960</v>
      </c>
      <c r="G23" s="593">
        <v>855</v>
      </c>
      <c r="H23" s="593">
        <v>1243</v>
      </c>
      <c r="I23" s="594">
        <v>2004</v>
      </c>
    </row>
    <row r="24" spans="2:9" x14ac:dyDescent="0.2">
      <c r="B24" s="601" t="s">
        <v>83</v>
      </c>
      <c r="C24" s="596">
        <f t="shared" si="2"/>
        <v>7605</v>
      </c>
      <c r="D24" s="597">
        <v>469</v>
      </c>
      <c r="E24" s="598">
        <v>1149</v>
      </c>
      <c r="F24" s="598">
        <v>996</v>
      </c>
      <c r="G24" s="598">
        <v>1100</v>
      </c>
      <c r="H24" s="598">
        <v>1381</v>
      </c>
      <c r="I24" s="599">
        <v>2510</v>
      </c>
    </row>
    <row r="25" spans="2:9" x14ac:dyDescent="0.2">
      <c r="B25" s="601" t="s">
        <v>84</v>
      </c>
      <c r="C25" s="596">
        <f t="shared" si="2"/>
        <v>4257</v>
      </c>
      <c r="D25" s="597">
        <v>232</v>
      </c>
      <c r="E25" s="598">
        <v>573</v>
      </c>
      <c r="F25" s="598">
        <v>554</v>
      </c>
      <c r="G25" s="598">
        <v>613</v>
      </c>
      <c r="H25" s="598">
        <v>738</v>
      </c>
      <c r="I25" s="599">
        <v>1547</v>
      </c>
    </row>
    <row r="26" spans="2:9" x14ac:dyDescent="0.2">
      <c r="B26" s="601" t="s">
        <v>85</v>
      </c>
      <c r="C26" s="596">
        <f t="shared" si="2"/>
        <v>3729</v>
      </c>
      <c r="D26" s="597">
        <v>246</v>
      </c>
      <c r="E26" s="598">
        <v>565</v>
      </c>
      <c r="F26" s="598">
        <v>433</v>
      </c>
      <c r="G26" s="598">
        <v>486</v>
      </c>
      <c r="H26" s="598">
        <v>543</v>
      </c>
      <c r="I26" s="599">
        <v>1456</v>
      </c>
    </row>
    <row r="27" spans="2:9" x14ac:dyDescent="0.2">
      <c r="B27" s="602" t="s">
        <v>86</v>
      </c>
      <c r="C27" s="596">
        <f t="shared" si="2"/>
        <v>1320</v>
      </c>
      <c r="D27" s="597">
        <v>102</v>
      </c>
      <c r="E27" s="598">
        <v>229</v>
      </c>
      <c r="F27" s="598">
        <v>169</v>
      </c>
      <c r="G27" s="598">
        <v>203</v>
      </c>
      <c r="H27" s="598">
        <v>175</v>
      </c>
      <c r="I27" s="599">
        <v>442</v>
      </c>
    </row>
    <row r="28" spans="2:9" x14ac:dyDescent="0.2">
      <c r="B28" s="601" t="s">
        <v>87</v>
      </c>
      <c r="C28" s="596">
        <f t="shared" si="2"/>
        <v>299</v>
      </c>
      <c r="D28" s="597">
        <v>25</v>
      </c>
      <c r="E28" s="598">
        <v>88</v>
      </c>
      <c r="F28" s="598">
        <v>69</v>
      </c>
      <c r="G28" s="598">
        <v>40</v>
      </c>
      <c r="H28" s="598">
        <v>26</v>
      </c>
      <c r="I28" s="599">
        <v>51</v>
      </c>
    </row>
    <row r="29" spans="2:9" ht="12" thickBot="1" x14ac:dyDescent="0.25">
      <c r="B29" s="603" t="s">
        <v>80</v>
      </c>
      <c r="C29" s="604">
        <f t="shared" si="2"/>
        <v>6558</v>
      </c>
      <c r="D29" s="605">
        <v>313</v>
      </c>
      <c r="E29" s="606">
        <v>948</v>
      </c>
      <c r="F29" s="606">
        <v>831</v>
      </c>
      <c r="G29" s="606">
        <v>609</v>
      </c>
      <c r="H29" s="606">
        <v>986</v>
      </c>
      <c r="I29" s="607">
        <v>2871</v>
      </c>
    </row>
  </sheetData>
  <mergeCells count="2">
    <mergeCell ref="D5:I6"/>
    <mergeCell ref="C5:C7"/>
  </mergeCells>
  <pageMargins left="2.6771653543307088" right="0.70866141732283472" top="1.3385826771653544" bottom="0.74803149606299213" header="0.31496062992125984" footer="0.31496062992125984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1:L33"/>
  <sheetViews>
    <sheetView workbookViewId="0">
      <selection activeCell="B2" sqref="B2:L33"/>
    </sheetView>
  </sheetViews>
  <sheetFormatPr defaultRowHeight="15" x14ac:dyDescent="0.25"/>
  <cols>
    <col min="1" max="1" width="3.5703125" style="2" customWidth="1"/>
    <col min="2" max="2" width="14.140625" style="2" customWidth="1"/>
    <col min="3" max="3" width="19.28515625" style="2" customWidth="1"/>
    <col min="4" max="4" width="9.85546875" style="2" customWidth="1"/>
    <col min="5" max="5" width="7.42578125" style="2" customWidth="1"/>
    <col min="6" max="6" width="10.5703125" style="107" customWidth="1"/>
    <col min="7" max="16384" width="9.140625" style="2"/>
  </cols>
  <sheetData>
    <row r="1" spans="2:12" ht="11.25" customHeight="1" x14ac:dyDescent="0.25"/>
    <row r="2" spans="2:12" x14ac:dyDescent="0.25">
      <c r="B2" s="178" t="s">
        <v>432</v>
      </c>
    </row>
    <row r="3" spans="2:12" ht="19.5" thickBot="1" x14ac:dyDescent="0.3">
      <c r="B3" s="178" t="s">
        <v>428</v>
      </c>
      <c r="G3" s="696"/>
    </row>
    <row r="4" spans="2:12" ht="20.25" customHeight="1" x14ac:dyDescent="0.25">
      <c r="B4" s="738" t="s">
        <v>3</v>
      </c>
      <c r="C4" s="744"/>
      <c r="D4" s="744"/>
      <c r="E4" s="745"/>
      <c r="F4" s="726"/>
      <c r="G4" s="828" t="s">
        <v>214</v>
      </c>
      <c r="H4" s="828"/>
      <c r="I4" s="828"/>
      <c r="J4" s="828"/>
      <c r="K4" s="828"/>
      <c r="L4" s="829"/>
    </row>
    <row r="5" spans="2:12" ht="34.5" customHeight="1" thickBot="1" x14ac:dyDescent="0.3">
      <c r="B5" s="692"/>
      <c r="C5" s="826"/>
      <c r="D5" s="826"/>
      <c r="E5" s="827"/>
      <c r="F5" s="689" t="s">
        <v>66</v>
      </c>
      <c r="G5" s="413" t="s">
        <v>68</v>
      </c>
      <c r="H5" s="690" t="s">
        <v>69</v>
      </c>
      <c r="I5" s="690" t="s">
        <v>70</v>
      </c>
      <c r="J5" s="690" t="s">
        <v>71</v>
      </c>
      <c r="K5" s="690" t="s">
        <v>72</v>
      </c>
      <c r="L5" s="691" t="s">
        <v>73</v>
      </c>
    </row>
    <row r="6" spans="2:12" ht="16.5" customHeight="1" x14ac:dyDescent="0.25">
      <c r="B6" s="734" t="s">
        <v>424</v>
      </c>
      <c r="C6" s="741"/>
      <c r="D6" s="830" t="s">
        <v>4</v>
      </c>
      <c r="E6" s="709" t="s">
        <v>151</v>
      </c>
      <c r="F6" s="727">
        <f>SUM(G6:L6)</f>
        <v>57241</v>
      </c>
      <c r="G6" s="710">
        <v>9438</v>
      </c>
      <c r="H6" s="711">
        <v>17708</v>
      </c>
      <c r="I6" s="711">
        <v>12342</v>
      </c>
      <c r="J6" s="711">
        <v>10372</v>
      </c>
      <c r="K6" s="711">
        <v>5263</v>
      </c>
      <c r="L6" s="712">
        <v>2118</v>
      </c>
    </row>
    <row r="7" spans="2:12" ht="15" customHeight="1" x14ac:dyDescent="0.25">
      <c r="B7" s="735" t="s">
        <v>425</v>
      </c>
      <c r="C7" s="736"/>
      <c r="D7" s="831"/>
      <c r="E7" s="701" t="s">
        <v>152</v>
      </c>
      <c r="F7" s="728">
        <f t="shared" ref="F7:F33" si="0">SUM(G7:L7)</f>
        <v>100</v>
      </c>
      <c r="G7" s="702">
        <f>G6*100/F6</f>
        <v>16.488181548190983</v>
      </c>
      <c r="H7" s="703">
        <f>H6*100/F6</f>
        <v>30.935867647315735</v>
      </c>
      <c r="I7" s="703">
        <f>I6*100/F6</f>
        <v>21.56146817840359</v>
      </c>
      <c r="J7" s="703">
        <f>J6*100/F6</f>
        <v>18.119879107632642</v>
      </c>
      <c r="K7" s="703">
        <f>K6*100/F6</f>
        <v>9.1944585174961997</v>
      </c>
      <c r="L7" s="704">
        <f>L6*100/F6</f>
        <v>3.7001450009608496</v>
      </c>
    </row>
    <row r="8" spans="2:12" ht="18.75" x14ac:dyDescent="0.25">
      <c r="B8" s="742"/>
      <c r="C8" s="736"/>
      <c r="D8" s="831" t="s">
        <v>132</v>
      </c>
      <c r="E8" s="705" t="s">
        <v>151</v>
      </c>
      <c r="F8" s="729">
        <f>SUM(G8:L8)</f>
        <v>30739</v>
      </c>
      <c r="G8" s="706">
        <v>4924</v>
      </c>
      <c r="H8" s="707">
        <v>11399</v>
      </c>
      <c r="I8" s="707">
        <v>7185</v>
      </c>
      <c r="J8" s="707">
        <v>5117</v>
      </c>
      <c r="K8" s="707">
        <v>2114</v>
      </c>
      <c r="L8" s="708">
        <v>0</v>
      </c>
    </row>
    <row r="9" spans="2:12" ht="15.75" customHeight="1" thickBot="1" x14ac:dyDescent="0.3">
      <c r="B9" s="743"/>
      <c r="C9" s="737"/>
      <c r="D9" s="832"/>
      <c r="E9" s="721" t="s">
        <v>152</v>
      </c>
      <c r="F9" s="730">
        <f t="shared" si="0"/>
        <v>100</v>
      </c>
      <c r="G9" s="723">
        <f>G8*100/F8</f>
        <v>16.018738410488304</v>
      </c>
      <c r="H9" s="724">
        <f>H8*100/F8</f>
        <v>37.083184228504507</v>
      </c>
      <c r="I9" s="724">
        <f>I8*100/F8</f>
        <v>23.37421516640099</v>
      </c>
      <c r="J9" s="724">
        <f>J8*100/F8</f>
        <v>16.646605289697128</v>
      </c>
      <c r="K9" s="724">
        <f>K8*100/F8</f>
        <v>6.877256904909073</v>
      </c>
      <c r="L9" s="725">
        <f>L8*100/F8</f>
        <v>0</v>
      </c>
    </row>
    <row r="10" spans="2:12" ht="15" customHeight="1" x14ac:dyDescent="0.25">
      <c r="B10" s="685"/>
      <c r="C10" s="843" t="s">
        <v>92</v>
      </c>
      <c r="D10" s="836" t="s">
        <v>4</v>
      </c>
      <c r="E10" s="739" t="s">
        <v>151</v>
      </c>
      <c r="F10" s="55">
        <f>SUM(G10:L10)</f>
        <v>5222</v>
      </c>
      <c r="G10" s="139">
        <v>1448</v>
      </c>
      <c r="H10" s="140">
        <v>1660</v>
      </c>
      <c r="I10" s="140">
        <v>945</v>
      </c>
      <c r="J10" s="140">
        <v>757</v>
      </c>
      <c r="K10" s="140">
        <v>308</v>
      </c>
      <c r="L10" s="185">
        <v>104</v>
      </c>
    </row>
    <row r="11" spans="2:12" x14ac:dyDescent="0.25">
      <c r="B11" s="686"/>
      <c r="C11" s="844"/>
      <c r="D11" s="825"/>
      <c r="E11" s="700" t="s">
        <v>152</v>
      </c>
      <c r="F11" s="731">
        <f t="shared" si="0"/>
        <v>99.999999999999986</v>
      </c>
      <c r="G11" s="699">
        <f>G10*100/F10</f>
        <v>27.728839525086173</v>
      </c>
      <c r="H11" s="697">
        <f>H10*100/F10</f>
        <v>31.788586748372271</v>
      </c>
      <c r="I11" s="697">
        <f>I10*100/F10</f>
        <v>18.096514745308312</v>
      </c>
      <c r="J11" s="697">
        <f>J10*100/F10</f>
        <v>14.496361547299886</v>
      </c>
      <c r="K11" s="697">
        <f>K10*100/F10</f>
        <v>5.8981233243967832</v>
      </c>
      <c r="L11" s="698">
        <f>L10*100/F10</f>
        <v>1.991574109536576</v>
      </c>
    </row>
    <row r="12" spans="2:12" x14ac:dyDescent="0.25">
      <c r="B12" s="686"/>
      <c r="C12" s="844"/>
      <c r="D12" s="825" t="s">
        <v>132</v>
      </c>
      <c r="E12" s="688" t="s">
        <v>151</v>
      </c>
      <c r="F12" s="53">
        <f>SUM(G12:L12)</f>
        <v>1999</v>
      </c>
      <c r="G12" s="117">
        <v>577</v>
      </c>
      <c r="H12" s="14">
        <v>689</v>
      </c>
      <c r="I12" s="14">
        <v>329</v>
      </c>
      <c r="J12" s="14">
        <v>310</v>
      </c>
      <c r="K12" s="14">
        <v>94</v>
      </c>
      <c r="L12" s="15">
        <v>0</v>
      </c>
    </row>
    <row r="13" spans="2:12" x14ac:dyDescent="0.25">
      <c r="B13" s="686"/>
      <c r="C13" s="844"/>
      <c r="D13" s="825"/>
      <c r="E13" s="700" t="s">
        <v>152</v>
      </c>
      <c r="F13" s="731">
        <f t="shared" si="0"/>
        <v>100</v>
      </c>
      <c r="G13" s="699">
        <f>G12*100/F12</f>
        <v>28.864432216108053</v>
      </c>
      <c r="H13" s="697">
        <f>H12*100/F12</f>
        <v>34.467233616808407</v>
      </c>
      <c r="I13" s="697">
        <f>I12*100/F12</f>
        <v>16.45822911455728</v>
      </c>
      <c r="J13" s="697">
        <f>J12*100/F12</f>
        <v>15.50775387693847</v>
      </c>
      <c r="K13" s="697">
        <f>K12*100/F12</f>
        <v>4.7023511755877943</v>
      </c>
      <c r="L13" s="698">
        <f>L12*100/F12</f>
        <v>0</v>
      </c>
    </row>
    <row r="14" spans="2:12" ht="15" customHeight="1" x14ac:dyDescent="0.25">
      <c r="B14" s="757" t="s">
        <v>426</v>
      </c>
      <c r="C14" s="842" t="s">
        <v>81</v>
      </c>
      <c r="D14" s="825" t="s">
        <v>4</v>
      </c>
      <c r="E14" s="688" t="s">
        <v>151</v>
      </c>
      <c r="F14" s="53">
        <f>SUM(G14:L14)</f>
        <v>10584</v>
      </c>
      <c r="G14" s="117">
        <v>2910</v>
      </c>
      <c r="H14" s="14">
        <v>3167</v>
      </c>
      <c r="I14" s="14">
        <v>1851</v>
      </c>
      <c r="J14" s="14">
        <v>1643</v>
      </c>
      <c r="K14" s="14">
        <v>760</v>
      </c>
      <c r="L14" s="15">
        <v>253</v>
      </c>
    </row>
    <row r="15" spans="2:12" x14ac:dyDescent="0.25">
      <c r="B15" s="757"/>
      <c r="C15" s="842"/>
      <c r="D15" s="825"/>
      <c r="E15" s="700" t="s">
        <v>152</v>
      </c>
      <c r="F15" s="731">
        <f t="shared" si="0"/>
        <v>100.00000000000001</v>
      </c>
      <c r="G15" s="699">
        <f>G14*100/F14</f>
        <v>27.494331065759638</v>
      </c>
      <c r="H15" s="697">
        <f>H14*100/F14</f>
        <v>29.922524565381707</v>
      </c>
      <c r="I15" s="697">
        <f>I14*100/F14</f>
        <v>17.488662131519273</v>
      </c>
      <c r="J15" s="697">
        <f>J14*100/F14</f>
        <v>15.523431594860167</v>
      </c>
      <c r="K15" s="697">
        <f>K14*100/F14</f>
        <v>7.180650037792895</v>
      </c>
      <c r="L15" s="698">
        <f>L14*100/F14</f>
        <v>2.3904006046863189</v>
      </c>
    </row>
    <row r="16" spans="2:12" x14ac:dyDescent="0.25">
      <c r="B16" s="757"/>
      <c r="C16" s="842"/>
      <c r="D16" s="825" t="s">
        <v>132</v>
      </c>
      <c r="E16" s="688" t="s">
        <v>151</v>
      </c>
      <c r="F16" s="53">
        <f>SUM(G16:L16)</f>
        <v>4849</v>
      </c>
      <c r="G16" s="117">
        <v>1359</v>
      </c>
      <c r="H16" s="14">
        <v>1586</v>
      </c>
      <c r="I16" s="14">
        <v>879</v>
      </c>
      <c r="J16" s="14">
        <v>751</v>
      </c>
      <c r="K16" s="14">
        <v>274</v>
      </c>
      <c r="L16" s="15">
        <v>0</v>
      </c>
    </row>
    <row r="17" spans="2:12" x14ac:dyDescent="0.25">
      <c r="B17" s="686"/>
      <c r="C17" s="842"/>
      <c r="D17" s="825"/>
      <c r="E17" s="700" t="s">
        <v>152</v>
      </c>
      <c r="F17" s="731">
        <f>SUM(G17:L17)</f>
        <v>100.00000000000001</v>
      </c>
      <c r="G17" s="699">
        <f>G16*100/F16</f>
        <v>28.026397195297999</v>
      </c>
      <c r="H17" s="697">
        <f>H16*100/F16</f>
        <v>32.707774798927616</v>
      </c>
      <c r="I17" s="697">
        <f>I16*100/F16</f>
        <v>18.127448958548154</v>
      </c>
      <c r="J17" s="697">
        <f>J16*100/F16</f>
        <v>15.487729428748196</v>
      </c>
      <c r="K17" s="697">
        <f>K16*100/F16</f>
        <v>5.6506496184780364</v>
      </c>
      <c r="L17" s="698">
        <f>L16*100/F16</f>
        <v>0</v>
      </c>
    </row>
    <row r="18" spans="2:12" x14ac:dyDescent="0.25">
      <c r="B18" s="686"/>
      <c r="C18" s="842" t="s">
        <v>88</v>
      </c>
      <c r="D18" s="825" t="s">
        <v>4</v>
      </c>
      <c r="E18" s="688" t="s">
        <v>151</v>
      </c>
      <c r="F18" s="53">
        <f>SUM(G18:L18)</f>
        <v>7920</v>
      </c>
      <c r="G18" s="117">
        <v>2015</v>
      </c>
      <c r="H18" s="14">
        <v>2577</v>
      </c>
      <c r="I18" s="14">
        <v>1545</v>
      </c>
      <c r="J18" s="14">
        <v>1113</v>
      </c>
      <c r="K18" s="14">
        <v>502</v>
      </c>
      <c r="L18" s="15">
        <v>168</v>
      </c>
    </row>
    <row r="19" spans="2:12" x14ac:dyDescent="0.25">
      <c r="B19" s="686"/>
      <c r="C19" s="842"/>
      <c r="D19" s="825"/>
      <c r="E19" s="700" t="s">
        <v>152</v>
      </c>
      <c r="F19" s="731">
        <f>SUM(G19:L19)</f>
        <v>99.999999999999986</v>
      </c>
      <c r="G19" s="699">
        <f>G18*100/F18</f>
        <v>25.44191919191919</v>
      </c>
      <c r="H19" s="697">
        <f>H18*100/F18</f>
        <v>32.537878787878789</v>
      </c>
      <c r="I19" s="697">
        <f>I18*100/F18</f>
        <v>19.507575757575758</v>
      </c>
      <c r="J19" s="697">
        <f>J18*100/F18</f>
        <v>14.053030303030303</v>
      </c>
      <c r="K19" s="697">
        <f>K18*100/F18</f>
        <v>6.3383838383838382</v>
      </c>
      <c r="L19" s="698">
        <f>L18*100/F18</f>
        <v>2.1212121212121211</v>
      </c>
    </row>
    <row r="20" spans="2:12" x14ac:dyDescent="0.25">
      <c r="B20" s="686"/>
      <c r="C20" s="842"/>
      <c r="D20" s="825" t="s">
        <v>132</v>
      </c>
      <c r="E20" s="688" t="s">
        <v>151</v>
      </c>
      <c r="F20" s="53">
        <f>SUM(G20:L20)</f>
        <v>4012</v>
      </c>
      <c r="G20" s="117">
        <v>992</v>
      </c>
      <c r="H20" s="14">
        <v>1466</v>
      </c>
      <c r="I20" s="14">
        <v>808</v>
      </c>
      <c r="J20" s="14">
        <v>539</v>
      </c>
      <c r="K20" s="14">
        <v>207</v>
      </c>
      <c r="L20" s="15">
        <v>0</v>
      </c>
    </row>
    <row r="21" spans="2:12" x14ac:dyDescent="0.25">
      <c r="B21" s="686"/>
      <c r="C21" s="842"/>
      <c r="D21" s="825"/>
      <c r="E21" s="700" t="s">
        <v>152</v>
      </c>
      <c r="F21" s="731">
        <f t="shared" si="0"/>
        <v>100</v>
      </c>
      <c r="G21" s="699">
        <f>G20*100/F20</f>
        <v>24.725822532402791</v>
      </c>
      <c r="H21" s="697">
        <f>H20*100/F20</f>
        <v>36.540378863409771</v>
      </c>
      <c r="I21" s="697">
        <f>I20*100/F20</f>
        <v>20.139581256231306</v>
      </c>
      <c r="J21" s="697">
        <f>J20*100/F20</f>
        <v>13.43469591226321</v>
      </c>
      <c r="K21" s="697">
        <f>K20*100/F20</f>
        <v>5.1595214356929215</v>
      </c>
      <c r="L21" s="698">
        <f>L20*100/F20</f>
        <v>0</v>
      </c>
    </row>
    <row r="22" spans="2:12" x14ac:dyDescent="0.25">
      <c r="B22" s="686"/>
      <c r="C22" s="842" t="s">
        <v>89</v>
      </c>
      <c r="D22" s="825" t="s">
        <v>4</v>
      </c>
      <c r="E22" s="688" t="s">
        <v>151</v>
      </c>
      <c r="F22" s="53">
        <f>SUM(G22:L22)</f>
        <v>7542</v>
      </c>
      <c r="G22" s="117">
        <v>1129</v>
      </c>
      <c r="H22" s="14">
        <v>2546</v>
      </c>
      <c r="I22" s="14">
        <v>1627</v>
      </c>
      <c r="J22" s="14">
        <v>1354</v>
      </c>
      <c r="K22" s="14">
        <v>651</v>
      </c>
      <c r="L22" s="15">
        <v>235</v>
      </c>
    </row>
    <row r="23" spans="2:12" x14ac:dyDescent="0.25">
      <c r="B23" s="686"/>
      <c r="C23" s="842"/>
      <c r="D23" s="825"/>
      <c r="E23" s="700" t="s">
        <v>152</v>
      </c>
      <c r="F23" s="731">
        <f t="shared" si="0"/>
        <v>100</v>
      </c>
      <c r="G23" s="699">
        <f>G22*100/F22</f>
        <v>14.969504110315567</v>
      </c>
      <c r="H23" s="697">
        <f>H22*100/F22</f>
        <v>33.757623972421108</v>
      </c>
      <c r="I23" s="697">
        <f>I22*100/F22</f>
        <v>21.572527181119067</v>
      </c>
      <c r="J23" s="697">
        <f>J22*100/F22</f>
        <v>17.952797666401484</v>
      </c>
      <c r="K23" s="697">
        <f>K22*100/F22</f>
        <v>8.6316626889419243</v>
      </c>
      <c r="L23" s="698">
        <f>L22*100/F22</f>
        <v>3.1158843808008485</v>
      </c>
    </row>
    <row r="24" spans="2:12" x14ac:dyDescent="0.25">
      <c r="B24" s="686"/>
      <c r="C24" s="842"/>
      <c r="D24" s="825" t="s">
        <v>132</v>
      </c>
      <c r="E24" s="688" t="s">
        <v>151</v>
      </c>
      <c r="F24" s="53">
        <f>SUM(G24:L24)</f>
        <v>3906</v>
      </c>
      <c r="G24" s="117">
        <v>646</v>
      </c>
      <c r="H24" s="14">
        <v>1596</v>
      </c>
      <c r="I24" s="14">
        <v>838</v>
      </c>
      <c r="J24" s="14">
        <v>606</v>
      </c>
      <c r="K24" s="14">
        <v>220</v>
      </c>
      <c r="L24" s="15">
        <v>0</v>
      </c>
    </row>
    <row r="25" spans="2:12" x14ac:dyDescent="0.25">
      <c r="B25" s="686"/>
      <c r="C25" s="842"/>
      <c r="D25" s="825"/>
      <c r="E25" s="700" t="s">
        <v>152</v>
      </c>
      <c r="F25" s="731">
        <f t="shared" si="0"/>
        <v>99.999999999999986</v>
      </c>
      <c r="G25" s="699">
        <f>G24*100/F24</f>
        <v>16.538658474142345</v>
      </c>
      <c r="H25" s="697">
        <f>H24*100/F24</f>
        <v>40.86021505376344</v>
      </c>
      <c r="I25" s="697">
        <f>I24*100/F24</f>
        <v>21.454173067076294</v>
      </c>
      <c r="J25" s="697">
        <f>J24*100/F24</f>
        <v>15.514592933947773</v>
      </c>
      <c r="K25" s="697">
        <f>K24*100/F24</f>
        <v>5.6323604710701485</v>
      </c>
      <c r="L25" s="698">
        <f>L24*100/F24</f>
        <v>0</v>
      </c>
    </row>
    <row r="26" spans="2:12" ht="13.5" customHeight="1" x14ac:dyDescent="0.25">
      <c r="B26" s="757" t="s">
        <v>426</v>
      </c>
      <c r="C26" s="842" t="s">
        <v>90</v>
      </c>
      <c r="D26" s="825" t="s">
        <v>4</v>
      </c>
      <c r="E26" s="688" t="s">
        <v>151</v>
      </c>
      <c r="F26" s="53">
        <f>SUM(G26:L26)</f>
        <v>8805</v>
      </c>
      <c r="G26" s="117">
        <v>1174</v>
      </c>
      <c r="H26" s="14">
        <v>3147</v>
      </c>
      <c r="I26" s="14">
        <v>1951</v>
      </c>
      <c r="J26" s="14">
        <v>1496</v>
      </c>
      <c r="K26" s="14">
        <v>748</v>
      </c>
      <c r="L26" s="15">
        <v>289</v>
      </c>
    </row>
    <row r="27" spans="2:12" x14ac:dyDescent="0.25">
      <c r="B27" s="757"/>
      <c r="C27" s="842"/>
      <c r="D27" s="825"/>
      <c r="E27" s="700" t="s">
        <v>152</v>
      </c>
      <c r="F27" s="731">
        <f t="shared" si="0"/>
        <v>100</v>
      </c>
      <c r="G27" s="699">
        <f>G26*100/F26</f>
        <v>13.333333333333334</v>
      </c>
      <c r="H27" s="697">
        <f>H26*100/F26</f>
        <v>35.741056218057921</v>
      </c>
      <c r="I27" s="697">
        <f>I26*100/F26</f>
        <v>22.15786484951732</v>
      </c>
      <c r="J27" s="697">
        <f>J26*100/F26</f>
        <v>16.990346394094264</v>
      </c>
      <c r="K27" s="697">
        <f>K26*100/F26</f>
        <v>8.4951731970471318</v>
      </c>
      <c r="L27" s="698">
        <f>L26*100/F26</f>
        <v>3.2822260079500283</v>
      </c>
    </row>
    <row r="28" spans="2:12" x14ac:dyDescent="0.25">
      <c r="B28" s="757"/>
      <c r="C28" s="842"/>
      <c r="D28" s="825" t="s">
        <v>132</v>
      </c>
      <c r="E28" s="688" t="s">
        <v>151</v>
      </c>
      <c r="F28" s="53">
        <f>SUM(G28:L28)</f>
        <v>5092</v>
      </c>
      <c r="G28" s="117">
        <v>778</v>
      </c>
      <c r="H28" s="14">
        <v>2279</v>
      </c>
      <c r="I28" s="14">
        <v>1124</v>
      </c>
      <c r="J28" s="14">
        <v>636</v>
      </c>
      <c r="K28" s="14">
        <v>275</v>
      </c>
      <c r="L28" s="15">
        <v>0</v>
      </c>
    </row>
    <row r="29" spans="2:12" x14ac:dyDescent="0.25">
      <c r="B29" s="757"/>
      <c r="C29" s="842"/>
      <c r="D29" s="825"/>
      <c r="E29" s="700" t="s">
        <v>152</v>
      </c>
      <c r="F29" s="731">
        <f t="shared" si="0"/>
        <v>100</v>
      </c>
      <c r="G29" s="699">
        <f>G28*100/F28</f>
        <v>15.278868813825609</v>
      </c>
      <c r="H29" s="697">
        <f>H28*100/F28</f>
        <v>44.756480754124119</v>
      </c>
      <c r="I29" s="697">
        <f>I28*100/F28</f>
        <v>22.073841319717204</v>
      </c>
      <c r="J29" s="697">
        <f>J28*100/F28</f>
        <v>12.490180675569521</v>
      </c>
      <c r="K29" s="697">
        <f>K28*100/F28</f>
        <v>5.4006284367635509</v>
      </c>
      <c r="L29" s="698">
        <f>L28*100/F28</f>
        <v>0</v>
      </c>
    </row>
    <row r="30" spans="2:12" x14ac:dyDescent="0.25">
      <c r="B30" s="686"/>
      <c r="C30" s="842" t="s">
        <v>91</v>
      </c>
      <c r="D30" s="825" t="s">
        <v>4</v>
      </c>
      <c r="E30" s="688" t="s">
        <v>151</v>
      </c>
      <c r="F30" s="53">
        <f>SUM(G30:L30)</f>
        <v>17168</v>
      </c>
      <c r="G30" s="117">
        <v>762</v>
      </c>
      <c r="H30" s="14">
        <v>4611</v>
      </c>
      <c r="I30" s="14">
        <v>4423</v>
      </c>
      <c r="J30" s="14">
        <v>4009</v>
      </c>
      <c r="K30" s="14">
        <v>2294</v>
      </c>
      <c r="L30" s="15">
        <v>1069</v>
      </c>
    </row>
    <row r="31" spans="2:12" x14ac:dyDescent="0.25">
      <c r="B31" s="686"/>
      <c r="C31" s="842"/>
      <c r="D31" s="825"/>
      <c r="E31" s="700" t="s">
        <v>152</v>
      </c>
      <c r="F31" s="731">
        <f t="shared" si="0"/>
        <v>100</v>
      </c>
      <c r="G31" s="699">
        <f>G30*100/F30</f>
        <v>4.4384902143522833</v>
      </c>
      <c r="H31" s="697">
        <f>H30*100/F30</f>
        <v>26.858108108108109</v>
      </c>
      <c r="I31" s="697">
        <f>I30*100/F30</f>
        <v>25.763047530288908</v>
      </c>
      <c r="J31" s="697">
        <f>J30*100/F30</f>
        <v>23.351584342963655</v>
      </c>
      <c r="K31" s="697">
        <f>K30*100/F30</f>
        <v>13.362068965517242</v>
      </c>
      <c r="L31" s="698">
        <f>L30*100/F30</f>
        <v>6.226700838769804</v>
      </c>
    </row>
    <row r="32" spans="2:12" x14ac:dyDescent="0.25">
      <c r="B32" s="686"/>
      <c r="C32" s="842"/>
      <c r="D32" s="825" t="s">
        <v>132</v>
      </c>
      <c r="E32" s="688" t="s">
        <v>151</v>
      </c>
      <c r="F32" s="53">
        <f>SUM(G32:L32)</f>
        <v>10881</v>
      </c>
      <c r="G32" s="117">
        <v>572</v>
      </c>
      <c r="H32" s="14">
        <v>3783</v>
      </c>
      <c r="I32" s="14">
        <v>3207</v>
      </c>
      <c r="J32" s="14">
        <v>2275</v>
      </c>
      <c r="K32" s="14">
        <v>1044</v>
      </c>
      <c r="L32" s="15">
        <v>0</v>
      </c>
    </row>
    <row r="33" spans="2:12" ht="15.75" thickBot="1" x14ac:dyDescent="0.3">
      <c r="B33" s="687"/>
      <c r="C33" s="845"/>
      <c r="D33" s="838"/>
      <c r="E33" s="740" t="s">
        <v>152</v>
      </c>
      <c r="F33" s="732">
        <f t="shared" si="0"/>
        <v>100.00000000000001</v>
      </c>
      <c r="G33" s="718">
        <f>G32*100/F32</f>
        <v>5.2568697729988054</v>
      </c>
      <c r="H33" s="719">
        <f>H32*100/F32</f>
        <v>34.767025089605738</v>
      </c>
      <c r="I33" s="719">
        <f>I32*100/F32</f>
        <v>29.473393989523021</v>
      </c>
      <c r="J33" s="719">
        <f>J32*100/F32</f>
        <v>20.908004778972522</v>
      </c>
      <c r="K33" s="719">
        <f>K32*100/F32</f>
        <v>9.5947063688999172</v>
      </c>
      <c r="L33" s="720">
        <f>L32*100/F32</f>
        <v>0</v>
      </c>
    </row>
  </sheetData>
  <mergeCells count="24">
    <mergeCell ref="G4:L4"/>
    <mergeCell ref="C5:E5"/>
    <mergeCell ref="D6:D7"/>
    <mergeCell ref="D8:D9"/>
    <mergeCell ref="C10:C13"/>
    <mergeCell ref="D10:D11"/>
    <mergeCell ref="D12:D13"/>
    <mergeCell ref="C30:C33"/>
    <mergeCell ref="D30:D31"/>
    <mergeCell ref="D32:D33"/>
    <mergeCell ref="D16:D17"/>
    <mergeCell ref="C18:C21"/>
    <mergeCell ref="D18:D19"/>
    <mergeCell ref="D20:D21"/>
    <mergeCell ref="C22:C25"/>
    <mergeCell ref="D22:D23"/>
    <mergeCell ref="D24:D25"/>
    <mergeCell ref="C14:C17"/>
    <mergeCell ref="D14:D15"/>
    <mergeCell ref="B14:B16"/>
    <mergeCell ref="B26:B29"/>
    <mergeCell ref="C26:C29"/>
    <mergeCell ref="D26:D27"/>
    <mergeCell ref="D28:D29"/>
  </mergeCells>
  <printOptions horizontalCentered="1"/>
  <pageMargins left="0" right="0" top="0.78740157480314965" bottom="0" header="0" footer="0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K33"/>
  <sheetViews>
    <sheetView workbookViewId="0">
      <selection activeCell="B2" sqref="B2:K33"/>
    </sheetView>
  </sheetViews>
  <sheetFormatPr defaultRowHeight="15" x14ac:dyDescent="0.25"/>
  <cols>
    <col min="1" max="1" width="4.140625" style="2" customWidth="1"/>
    <col min="2" max="2" width="14.140625" style="2" customWidth="1"/>
    <col min="3" max="3" width="19.28515625" style="2" customWidth="1"/>
    <col min="4" max="4" width="9.85546875" style="2" customWidth="1"/>
    <col min="5" max="5" width="7.42578125" style="2" customWidth="1"/>
    <col min="6" max="6" width="10.5703125" style="107" customWidth="1"/>
    <col min="7" max="7" width="11.28515625" style="2" customWidth="1"/>
    <col min="8" max="8" width="11.7109375" style="2" customWidth="1"/>
    <col min="9" max="9" width="10.7109375" style="2" customWidth="1"/>
    <col min="10" max="10" width="11.42578125" style="2" customWidth="1"/>
    <col min="11" max="11" width="11.140625" style="2" customWidth="1"/>
    <col min="12" max="16384" width="9.140625" style="2"/>
  </cols>
  <sheetData>
    <row r="2" spans="1:11" x14ac:dyDescent="0.25">
      <c r="B2" s="178" t="s">
        <v>435</v>
      </c>
    </row>
    <row r="3" spans="1:11" ht="19.5" thickBot="1" x14ac:dyDescent="0.3">
      <c r="B3" s="178" t="s">
        <v>428</v>
      </c>
      <c r="G3" s="696"/>
    </row>
    <row r="4" spans="1:11" ht="18.75" customHeight="1" thickBot="1" x14ac:dyDescent="0.3">
      <c r="B4" s="738" t="s">
        <v>3</v>
      </c>
      <c r="C4" s="744"/>
      <c r="D4" s="744"/>
      <c r="E4" s="745"/>
      <c r="F4" s="726"/>
      <c r="G4" s="839" t="s">
        <v>215</v>
      </c>
      <c r="H4" s="840"/>
      <c r="I4" s="840"/>
      <c r="J4" s="840"/>
      <c r="K4" s="841"/>
    </row>
    <row r="5" spans="1:11" ht="45" customHeight="1" thickBot="1" x14ac:dyDescent="0.3">
      <c r="A5" s="746"/>
      <c r="B5" s="692"/>
      <c r="C5" s="826"/>
      <c r="D5" s="826"/>
      <c r="E5" s="827"/>
      <c r="F5" s="689" t="s">
        <v>66</v>
      </c>
      <c r="G5" s="413" t="s">
        <v>75</v>
      </c>
      <c r="H5" s="690" t="s">
        <v>14</v>
      </c>
      <c r="I5" s="690" t="s">
        <v>431</v>
      </c>
      <c r="J5" s="690" t="s">
        <v>76</v>
      </c>
      <c r="K5" s="691" t="s">
        <v>77</v>
      </c>
    </row>
    <row r="6" spans="1:11" ht="16.5" customHeight="1" x14ac:dyDescent="0.25">
      <c r="B6" s="734" t="s">
        <v>424</v>
      </c>
      <c r="C6" s="741"/>
      <c r="D6" s="830" t="s">
        <v>4</v>
      </c>
      <c r="E6" s="709" t="s">
        <v>151</v>
      </c>
      <c r="F6" s="727">
        <f t="shared" ref="F6:F33" si="0">SUM(G6:K6)</f>
        <v>57241</v>
      </c>
      <c r="G6" s="710">
        <v>6876</v>
      </c>
      <c r="H6" s="711">
        <v>14652</v>
      </c>
      <c r="I6" s="711">
        <v>5499</v>
      </c>
      <c r="J6" s="711">
        <v>18077</v>
      </c>
      <c r="K6" s="712">
        <v>12137</v>
      </c>
    </row>
    <row r="7" spans="1:11" ht="15" customHeight="1" x14ac:dyDescent="0.25">
      <c r="B7" s="735" t="s">
        <v>425</v>
      </c>
      <c r="C7" s="736"/>
      <c r="D7" s="831"/>
      <c r="E7" s="701" t="s">
        <v>152</v>
      </c>
      <c r="F7" s="728">
        <f t="shared" si="0"/>
        <v>100</v>
      </c>
      <c r="G7" s="702">
        <f>G6*100/$F$6</f>
        <v>12.012368756660436</v>
      </c>
      <c r="H7" s="703">
        <f>H6*100/$F$6</f>
        <v>25.597037088799986</v>
      </c>
      <c r="I7" s="703">
        <f>I6*100/$F$6</f>
        <v>9.6067504061773903</v>
      </c>
      <c r="J7" s="703">
        <f>J6*100/$F$6</f>
        <v>31.580510473262173</v>
      </c>
      <c r="K7" s="704">
        <f>K6*100/$F$6</f>
        <v>21.203333275100015</v>
      </c>
    </row>
    <row r="8" spans="1:11" ht="18.75" x14ac:dyDescent="0.25">
      <c r="B8" s="742"/>
      <c r="C8" s="736"/>
      <c r="D8" s="831" t="s">
        <v>132</v>
      </c>
      <c r="E8" s="705" t="s">
        <v>151</v>
      </c>
      <c r="F8" s="729">
        <f t="shared" si="0"/>
        <v>30739</v>
      </c>
      <c r="G8" s="706">
        <v>5220</v>
      </c>
      <c r="H8" s="707">
        <v>9293</v>
      </c>
      <c r="I8" s="707">
        <v>3855</v>
      </c>
      <c r="J8" s="707">
        <v>7800</v>
      </c>
      <c r="K8" s="708">
        <v>4571</v>
      </c>
    </row>
    <row r="9" spans="1:11" ht="15.75" customHeight="1" thickBot="1" x14ac:dyDescent="0.3">
      <c r="B9" s="743"/>
      <c r="C9" s="737"/>
      <c r="D9" s="832"/>
      <c r="E9" s="721" t="s">
        <v>152</v>
      </c>
      <c r="F9" s="730">
        <f t="shared" si="0"/>
        <v>100</v>
      </c>
      <c r="G9" s="723">
        <f>G8*100/F8</f>
        <v>16.981684505026188</v>
      </c>
      <c r="H9" s="724">
        <f>H8*100/F8</f>
        <v>30.231952893718077</v>
      </c>
      <c r="I9" s="724">
        <f>I8*100/F8</f>
        <v>12.541071602849799</v>
      </c>
      <c r="J9" s="724">
        <f>J8*100/F8</f>
        <v>25.374930869579362</v>
      </c>
      <c r="K9" s="725">
        <f>K8*100/F8</f>
        <v>14.870360128826572</v>
      </c>
    </row>
    <row r="10" spans="1:11" ht="15" customHeight="1" x14ac:dyDescent="0.25">
      <c r="B10" s="833" t="s">
        <v>426</v>
      </c>
      <c r="C10" s="836" t="s">
        <v>92</v>
      </c>
      <c r="D10" s="836" t="s">
        <v>4</v>
      </c>
      <c r="E10" s="739" t="s">
        <v>151</v>
      </c>
      <c r="F10" s="60">
        <f t="shared" si="0"/>
        <v>5222</v>
      </c>
      <c r="G10" s="150">
        <v>699</v>
      </c>
      <c r="H10" s="151">
        <v>1529</v>
      </c>
      <c r="I10" s="151">
        <v>522</v>
      </c>
      <c r="J10" s="151">
        <v>1622</v>
      </c>
      <c r="K10" s="747">
        <v>850</v>
      </c>
    </row>
    <row r="11" spans="1:11" x14ac:dyDescent="0.25">
      <c r="B11" s="834"/>
      <c r="C11" s="825"/>
      <c r="D11" s="825"/>
      <c r="E11" s="700" t="s">
        <v>152</v>
      </c>
      <c r="F11" s="731">
        <f t="shared" si="0"/>
        <v>100</v>
      </c>
      <c r="G11" s="699">
        <f>G10*100/$F$10</f>
        <v>13.385675986212179</v>
      </c>
      <c r="H11" s="697">
        <f>H10*100/$F$10</f>
        <v>29.279969360398315</v>
      </c>
      <c r="I11" s="697">
        <f>I10*100/$F$10</f>
        <v>9.9961700497893524</v>
      </c>
      <c r="J11" s="697">
        <f>J10*100/$F$10</f>
        <v>31.060896208349291</v>
      </c>
      <c r="K11" s="698">
        <f>K10*100/$F$10</f>
        <v>16.27728839525086</v>
      </c>
    </row>
    <row r="12" spans="1:11" x14ac:dyDescent="0.25">
      <c r="B12" s="834"/>
      <c r="C12" s="825"/>
      <c r="D12" s="825" t="s">
        <v>132</v>
      </c>
      <c r="E12" s="688" t="s">
        <v>151</v>
      </c>
      <c r="F12" s="53">
        <f t="shared" si="0"/>
        <v>1999</v>
      </c>
      <c r="G12" s="117">
        <v>464</v>
      </c>
      <c r="H12" s="14">
        <v>665</v>
      </c>
      <c r="I12" s="14">
        <v>259</v>
      </c>
      <c r="J12" s="14">
        <v>403</v>
      </c>
      <c r="K12" s="15">
        <v>208</v>
      </c>
    </row>
    <row r="13" spans="1:11" x14ac:dyDescent="0.25">
      <c r="B13" s="834"/>
      <c r="C13" s="825"/>
      <c r="D13" s="825"/>
      <c r="E13" s="700" t="s">
        <v>152</v>
      </c>
      <c r="F13" s="731">
        <f t="shared" si="0"/>
        <v>100</v>
      </c>
      <c r="G13" s="699">
        <f>G12*100/$F$12</f>
        <v>23.211605802901452</v>
      </c>
      <c r="H13" s="697">
        <f>H12*100/$F$12</f>
        <v>33.266633316658329</v>
      </c>
      <c r="I13" s="697">
        <f>I12*100/$F$12</f>
        <v>12.95647823911956</v>
      </c>
      <c r="J13" s="697">
        <f>J12*100/$F$12</f>
        <v>20.160080040020009</v>
      </c>
      <c r="K13" s="698">
        <f>K12*100/$F$12</f>
        <v>10.405202601300651</v>
      </c>
    </row>
    <row r="14" spans="1:11" x14ac:dyDescent="0.25">
      <c r="B14" s="834"/>
      <c r="C14" s="824" t="s">
        <v>81</v>
      </c>
      <c r="D14" s="825" t="s">
        <v>4</v>
      </c>
      <c r="E14" s="688" t="s">
        <v>151</v>
      </c>
      <c r="F14" s="53">
        <f t="shared" si="0"/>
        <v>10584</v>
      </c>
      <c r="G14" s="117">
        <v>1506</v>
      </c>
      <c r="H14" s="14">
        <v>2822</v>
      </c>
      <c r="I14" s="14">
        <v>1164</v>
      </c>
      <c r="J14" s="14">
        <v>3227</v>
      </c>
      <c r="K14" s="15">
        <v>1865</v>
      </c>
    </row>
    <row r="15" spans="1:11" x14ac:dyDescent="0.25">
      <c r="B15" s="834"/>
      <c r="C15" s="824"/>
      <c r="D15" s="825"/>
      <c r="E15" s="700" t="s">
        <v>152</v>
      </c>
      <c r="F15" s="731">
        <f t="shared" si="0"/>
        <v>100</v>
      </c>
      <c r="G15" s="699">
        <f>G14*100/$F$14</f>
        <v>14.229024943310657</v>
      </c>
      <c r="H15" s="697">
        <f>H14*100/$F$14</f>
        <v>26.662887377173092</v>
      </c>
      <c r="I15" s="697">
        <f>I14*100/$F$14</f>
        <v>10.997732426303855</v>
      </c>
      <c r="J15" s="697">
        <f>J14*100/$F$14</f>
        <v>30.489417989417991</v>
      </c>
      <c r="K15" s="698">
        <f>K14*100/$F$14</f>
        <v>17.620937263794406</v>
      </c>
    </row>
    <row r="16" spans="1:11" x14ac:dyDescent="0.25">
      <c r="B16" s="834"/>
      <c r="C16" s="824"/>
      <c r="D16" s="825" t="s">
        <v>132</v>
      </c>
      <c r="E16" s="688" t="s">
        <v>151</v>
      </c>
      <c r="F16" s="53">
        <f t="shared" si="0"/>
        <v>4849</v>
      </c>
      <c r="G16" s="117">
        <v>1039</v>
      </c>
      <c r="H16" s="14">
        <v>1461</v>
      </c>
      <c r="I16" s="14">
        <v>685</v>
      </c>
      <c r="J16" s="14">
        <v>1092</v>
      </c>
      <c r="K16" s="15">
        <v>572</v>
      </c>
    </row>
    <row r="17" spans="2:11" x14ac:dyDescent="0.25">
      <c r="B17" s="834"/>
      <c r="C17" s="824"/>
      <c r="D17" s="825"/>
      <c r="E17" s="700" t="s">
        <v>152</v>
      </c>
      <c r="F17" s="731">
        <f t="shared" si="0"/>
        <v>100.00000000000001</v>
      </c>
      <c r="G17" s="699">
        <f>G16*100/$F$16</f>
        <v>21.427098370798102</v>
      </c>
      <c r="H17" s="697">
        <f>H16*100/$F$16</f>
        <v>30.129923695607342</v>
      </c>
      <c r="I17" s="697">
        <f>I16*100/$F$16</f>
        <v>14.126624046195092</v>
      </c>
      <c r="J17" s="697">
        <f>J16*100/$F$16</f>
        <v>22.520107238605899</v>
      </c>
      <c r="K17" s="698">
        <f>K16*100/$F$16</f>
        <v>11.796246648793566</v>
      </c>
    </row>
    <row r="18" spans="2:11" x14ac:dyDescent="0.25">
      <c r="B18" s="834"/>
      <c r="C18" s="824" t="s">
        <v>88</v>
      </c>
      <c r="D18" s="825" t="s">
        <v>4</v>
      </c>
      <c r="E18" s="688" t="s">
        <v>151</v>
      </c>
      <c r="F18" s="53">
        <f t="shared" si="0"/>
        <v>7920</v>
      </c>
      <c r="G18" s="117">
        <v>1090</v>
      </c>
      <c r="H18" s="14">
        <v>2284</v>
      </c>
      <c r="I18" s="14">
        <v>874</v>
      </c>
      <c r="J18" s="14">
        <v>2344</v>
      </c>
      <c r="K18" s="15">
        <v>1328</v>
      </c>
    </row>
    <row r="19" spans="2:11" x14ac:dyDescent="0.25">
      <c r="B19" s="834"/>
      <c r="C19" s="824"/>
      <c r="D19" s="825"/>
      <c r="E19" s="700" t="s">
        <v>152</v>
      </c>
      <c r="F19" s="731">
        <f t="shared" si="0"/>
        <v>100</v>
      </c>
      <c r="G19" s="699">
        <f>G18*100/$F$18</f>
        <v>13.762626262626263</v>
      </c>
      <c r="H19" s="697">
        <f>H18*100/$F$18</f>
        <v>28.838383838383837</v>
      </c>
      <c r="I19" s="697">
        <f>I18*100/$F$18</f>
        <v>11.035353535353535</v>
      </c>
      <c r="J19" s="697">
        <f>J18*100/$F$18</f>
        <v>29.595959595959595</v>
      </c>
      <c r="K19" s="698">
        <f>K18*100/$F$18</f>
        <v>16.767676767676768</v>
      </c>
    </row>
    <row r="20" spans="2:11" x14ac:dyDescent="0.25">
      <c r="B20" s="834"/>
      <c r="C20" s="824"/>
      <c r="D20" s="825" t="s">
        <v>132</v>
      </c>
      <c r="E20" s="688" t="s">
        <v>151</v>
      </c>
      <c r="F20" s="53">
        <f t="shared" si="0"/>
        <v>4012</v>
      </c>
      <c r="G20" s="117">
        <v>786</v>
      </c>
      <c r="H20" s="14">
        <v>1281</v>
      </c>
      <c r="I20" s="14">
        <v>567</v>
      </c>
      <c r="J20" s="14">
        <v>914</v>
      </c>
      <c r="K20" s="15">
        <v>464</v>
      </c>
    </row>
    <row r="21" spans="2:11" x14ac:dyDescent="0.25">
      <c r="B21" s="834"/>
      <c r="C21" s="824"/>
      <c r="D21" s="825"/>
      <c r="E21" s="700" t="s">
        <v>152</v>
      </c>
      <c r="F21" s="731">
        <f t="shared" si="0"/>
        <v>100</v>
      </c>
      <c r="G21" s="699">
        <f>G20*100/$F$20</f>
        <v>19.591226321036888</v>
      </c>
      <c r="H21" s="697">
        <f>H20*100/$F$20</f>
        <v>31.929212362911265</v>
      </c>
      <c r="I21" s="697">
        <f>I20*100/$F$20</f>
        <v>14.132602193419741</v>
      </c>
      <c r="J21" s="697">
        <f>J20*100/$F$20</f>
        <v>22.781655034895316</v>
      </c>
      <c r="K21" s="698">
        <f>K20*100/$F$20</f>
        <v>11.56530408773679</v>
      </c>
    </row>
    <row r="22" spans="2:11" x14ac:dyDescent="0.25">
      <c r="B22" s="834"/>
      <c r="C22" s="824" t="s">
        <v>89</v>
      </c>
      <c r="D22" s="825" t="s">
        <v>4</v>
      </c>
      <c r="E22" s="688" t="s">
        <v>151</v>
      </c>
      <c r="F22" s="53">
        <f t="shared" si="0"/>
        <v>7542</v>
      </c>
      <c r="G22" s="117">
        <v>1000</v>
      </c>
      <c r="H22" s="14">
        <v>1906</v>
      </c>
      <c r="I22" s="14">
        <v>760</v>
      </c>
      <c r="J22" s="14">
        <v>2264</v>
      </c>
      <c r="K22" s="15">
        <v>1612</v>
      </c>
    </row>
    <row r="23" spans="2:11" x14ac:dyDescent="0.25">
      <c r="B23" s="834"/>
      <c r="C23" s="824"/>
      <c r="D23" s="825"/>
      <c r="E23" s="700" t="s">
        <v>152</v>
      </c>
      <c r="F23" s="731">
        <f t="shared" si="0"/>
        <v>100</v>
      </c>
      <c r="G23" s="699">
        <f>G22*100/$F$22</f>
        <v>13.259082471492972</v>
      </c>
      <c r="H23" s="697">
        <f>H22*100/$F$22</f>
        <v>25.271811190665606</v>
      </c>
      <c r="I23" s="697">
        <f>I22*100/$F$22</f>
        <v>10.07690267833466</v>
      </c>
      <c r="J23" s="697">
        <f>J22*100/$F$22</f>
        <v>30.018562715460089</v>
      </c>
      <c r="K23" s="698">
        <f>K22*100/$F$22</f>
        <v>21.373640944046674</v>
      </c>
    </row>
    <row r="24" spans="2:11" x14ac:dyDescent="0.25">
      <c r="B24" s="834"/>
      <c r="C24" s="824"/>
      <c r="D24" s="825" t="s">
        <v>132</v>
      </c>
      <c r="E24" s="688" t="s">
        <v>151</v>
      </c>
      <c r="F24" s="53">
        <f t="shared" si="0"/>
        <v>3906</v>
      </c>
      <c r="G24" s="117">
        <v>785</v>
      </c>
      <c r="H24" s="14">
        <v>1198</v>
      </c>
      <c r="I24" s="14">
        <v>540</v>
      </c>
      <c r="J24" s="14">
        <v>845</v>
      </c>
      <c r="K24" s="15">
        <v>538</v>
      </c>
    </row>
    <row r="25" spans="2:11" x14ac:dyDescent="0.25">
      <c r="B25" s="834"/>
      <c r="C25" s="824"/>
      <c r="D25" s="825"/>
      <c r="E25" s="700" t="s">
        <v>152</v>
      </c>
      <c r="F25" s="731">
        <f t="shared" si="0"/>
        <v>100</v>
      </c>
      <c r="G25" s="699">
        <f>G24*100/$F$24</f>
        <v>20.097286226318484</v>
      </c>
      <c r="H25" s="697">
        <f>H24*100/$F$24</f>
        <v>30.670762928827443</v>
      </c>
      <c r="I25" s="697">
        <f>I24*100/$F$24</f>
        <v>13.824884792626728</v>
      </c>
      <c r="J25" s="697">
        <f>J24*100/$F$24</f>
        <v>21.633384536610343</v>
      </c>
      <c r="K25" s="698">
        <f>K24*100/$F$24</f>
        <v>13.773681515617</v>
      </c>
    </row>
    <row r="26" spans="2:11" x14ac:dyDescent="0.25">
      <c r="B26" s="834"/>
      <c r="C26" s="824" t="s">
        <v>90</v>
      </c>
      <c r="D26" s="825" t="s">
        <v>4</v>
      </c>
      <c r="E26" s="688" t="s">
        <v>151</v>
      </c>
      <c r="F26" s="53">
        <f t="shared" si="0"/>
        <v>8805</v>
      </c>
      <c r="G26" s="117">
        <v>1148</v>
      </c>
      <c r="H26" s="14">
        <v>2233</v>
      </c>
      <c r="I26" s="14">
        <v>896</v>
      </c>
      <c r="J26" s="14">
        <v>2655</v>
      </c>
      <c r="K26" s="15">
        <v>1873</v>
      </c>
    </row>
    <row r="27" spans="2:11" x14ac:dyDescent="0.25">
      <c r="B27" s="834"/>
      <c r="C27" s="824"/>
      <c r="D27" s="825"/>
      <c r="E27" s="700" t="s">
        <v>152</v>
      </c>
      <c r="F27" s="731">
        <f t="shared" si="0"/>
        <v>100</v>
      </c>
      <c r="G27" s="699">
        <f>G26*100/$F$26</f>
        <v>13.038046564452015</v>
      </c>
      <c r="H27" s="697">
        <f>H26*100/$F$26</f>
        <v>25.360590573537763</v>
      </c>
      <c r="I27" s="697">
        <f>I26*100/$F$26</f>
        <v>10.17603634298694</v>
      </c>
      <c r="J27" s="697">
        <f>J26*100/$F$26</f>
        <v>30.153321976149915</v>
      </c>
      <c r="K27" s="698">
        <f>K26*100/$F$26</f>
        <v>21.272004542873368</v>
      </c>
    </row>
    <row r="28" spans="2:11" x14ac:dyDescent="0.25">
      <c r="B28" s="834"/>
      <c r="C28" s="824"/>
      <c r="D28" s="825" t="s">
        <v>132</v>
      </c>
      <c r="E28" s="688" t="s">
        <v>151</v>
      </c>
      <c r="F28" s="53">
        <f t="shared" si="0"/>
        <v>5092</v>
      </c>
      <c r="G28" s="117">
        <v>933</v>
      </c>
      <c r="H28" s="14">
        <v>1583</v>
      </c>
      <c r="I28" s="14">
        <v>701</v>
      </c>
      <c r="J28" s="14">
        <v>1185</v>
      </c>
      <c r="K28" s="15">
        <v>690</v>
      </c>
    </row>
    <row r="29" spans="2:11" x14ac:dyDescent="0.25">
      <c r="B29" s="834"/>
      <c r="C29" s="824"/>
      <c r="D29" s="825"/>
      <c r="E29" s="700" t="s">
        <v>152</v>
      </c>
      <c r="F29" s="731">
        <f t="shared" si="0"/>
        <v>100</v>
      </c>
      <c r="G29" s="699">
        <f>G28*100/$F$28</f>
        <v>18.322859387274157</v>
      </c>
      <c r="H29" s="697">
        <f>H28*100/$F$28</f>
        <v>31.087981146897093</v>
      </c>
      <c r="I29" s="697">
        <f>I28*100/$F$28</f>
        <v>13.766692851531815</v>
      </c>
      <c r="J29" s="697">
        <f>J28*100/$F$28</f>
        <v>23.271798900235662</v>
      </c>
      <c r="K29" s="698">
        <f>K28*100/$F$28</f>
        <v>13.550667714061273</v>
      </c>
    </row>
    <row r="30" spans="2:11" x14ac:dyDescent="0.25">
      <c r="B30" s="834"/>
      <c r="C30" s="824" t="s">
        <v>91</v>
      </c>
      <c r="D30" s="825" t="s">
        <v>4</v>
      </c>
      <c r="E30" s="688" t="s">
        <v>151</v>
      </c>
      <c r="F30" s="53">
        <f t="shared" si="0"/>
        <v>17168</v>
      </c>
      <c r="G30" s="117">
        <v>1433</v>
      </c>
      <c r="H30" s="14">
        <v>3878</v>
      </c>
      <c r="I30" s="14">
        <v>1283</v>
      </c>
      <c r="J30" s="14">
        <v>5965</v>
      </c>
      <c r="K30" s="15">
        <v>4609</v>
      </c>
    </row>
    <row r="31" spans="2:11" x14ac:dyDescent="0.25">
      <c r="B31" s="834"/>
      <c r="C31" s="824"/>
      <c r="D31" s="825"/>
      <c r="E31" s="700" t="s">
        <v>152</v>
      </c>
      <c r="F31" s="731">
        <f t="shared" si="0"/>
        <v>100</v>
      </c>
      <c r="G31" s="699">
        <f>G30*100/$F$30</f>
        <v>8.3469245107176135</v>
      </c>
      <c r="H31" s="697">
        <f>H30*100/$F$30</f>
        <v>22.588536812674743</v>
      </c>
      <c r="I31" s="697">
        <f>I30*100/$F$30</f>
        <v>7.4732059645852749</v>
      </c>
      <c r="J31" s="697">
        <f>J30*100/$F$30</f>
        <v>34.744874184529358</v>
      </c>
      <c r="K31" s="698">
        <f>K30*100/$F$30</f>
        <v>26.846458527493009</v>
      </c>
    </row>
    <row r="32" spans="2:11" x14ac:dyDescent="0.25">
      <c r="B32" s="834"/>
      <c r="C32" s="824"/>
      <c r="D32" s="825" t="s">
        <v>132</v>
      </c>
      <c r="E32" s="688" t="s">
        <v>151</v>
      </c>
      <c r="F32" s="53">
        <f t="shared" si="0"/>
        <v>10881</v>
      </c>
      <c r="G32" s="117">
        <v>1213</v>
      </c>
      <c r="H32" s="14">
        <v>3105</v>
      </c>
      <c r="I32" s="14">
        <v>1103</v>
      </c>
      <c r="J32" s="14">
        <v>3361</v>
      </c>
      <c r="K32" s="15">
        <v>2099</v>
      </c>
    </row>
    <row r="33" spans="2:11" ht="15.75" thickBot="1" x14ac:dyDescent="0.3">
      <c r="B33" s="835"/>
      <c r="C33" s="837"/>
      <c r="D33" s="838"/>
      <c r="E33" s="740" t="s">
        <v>152</v>
      </c>
      <c r="F33" s="732">
        <f t="shared" si="0"/>
        <v>100</v>
      </c>
      <c r="G33" s="718">
        <f>G32*100/$F$32</f>
        <v>11.147872438195019</v>
      </c>
      <c r="H33" s="719">
        <f>H32*100/$F$32</f>
        <v>28.535980148883375</v>
      </c>
      <c r="I33" s="719">
        <f>I32*100/$F$32</f>
        <v>10.136935943387556</v>
      </c>
      <c r="J33" s="719">
        <f>J32*100/$F$32</f>
        <v>30.88870508225347</v>
      </c>
      <c r="K33" s="720">
        <f>K32*100/$F$32</f>
        <v>19.29050638728058</v>
      </c>
    </row>
  </sheetData>
  <mergeCells count="23">
    <mergeCell ref="G4:K4"/>
    <mergeCell ref="C5:E5"/>
    <mergeCell ref="D6:D7"/>
    <mergeCell ref="D8:D9"/>
    <mergeCell ref="B10:B33"/>
    <mergeCell ref="C10:C13"/>
    <mergeCell ref="D10:D11"/>
    <mergeCell ref="D12:D13"/>
    <mergeCell ref="C14:C17"/>
    <mergeCell ref="D14:D15"/>
    <mergeCell ref="D16:D17"/>
    <mergeCell ref="C18:C21"/>
    <mergeCell ref="D18:D19"/>
    <mergeCell ref="D20:D21"/>
    <mergeCell ref="C22:C25"/>
    <mergeCell ref="D22:D23"/>
    <mergeCell ref="D24:D25"/>
    <mergeCell ref="C26:C29"/>
    <mergeCell ref="D26:D27"/>
    <mergeCell ref="D28:D29"/>
    <mergeCell ref="C30:C33"/>
    <mergeCell ref="D30:D31"/>
    <mergeCell ref="D32:D33"/>
  </mergeCells>
  <printOptions horizontalCentered="1"/>
  <pageMargins left="0" right="0" top="0.74803149606299213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  <pageSetUpPr fitToPage="1"/>
  </sheetPr>
  <dimension ref="B1:I33"/>
  <sheetViews>
    <sheetView zoomScaleNormal="100" workbookViewId="0">
      <selection activeCell="B2" sqref="B2:H33"/>
    </sheetView>
  </sheetViews>
  <sheetFormatPr defaultRowHeight="15" x14ac:dyDescent="0.25"/>
  <cols>
    <col min="1" max="1" width="2.28515625" style="11" customWidth="1"/>
    <col min="2" max="2" width="21.7109375" style="11" customWidth="1"/>
    <col min="3" max="3" width="12" style="11" customWidth="1"/>
    <col min="4" max="4" width="12.85546875" style="11" customWidth="1"/>
    <col min="5" max="5" width="13.42578125" style="11" customWidth="1"/>
    <col min="6" max="6" width="10.85546875" style="11" customWidth="1"/>
    <col min="7" max="7" width="10.28515625" style="11" customWidth="1"/>
    <col min="8" max="8" width="13" style="11" customWidth="1"/>
    <col min="9" max="9" width="10.28515625" style="11" customWidth="1"/>
    <col min="10" max="16384" width="9.140625" style="11"/>
  </cols>
  <sheetData>
    <row r="1" spans="2:9" ht="12.75" customHeight="1" x14ac:dyDescent="0.25"/>
    <row r="2" spans="2:9" x14ac:dyDescent="0.25">
      <c r="B2" s="11" t="s">
        <v>337</v>
      </c>
    </row>
    <row r="3" spans="2:9" x14ac:dyDescent="0.25">
      <c r="B3" s="11" t="s">
        <v>386</v>
      </c>
    </row>
    <row r="4" spans="2:9" ht="15" customHeight="1" thickBot="1" x14ac:dyDescent="0.3"/>
    <row r="5" spans="2:9" ht="33.75" customHeight="1" x14ac:dyDescent="0.25">
      <c r="B5" s="769" t="s">
        <v>153</v>
      </c>
      <c r="C5" s="771" t="s">
        <v>155</v>
      </c>
      <c r="D5" s="772"/>
      <c r="E5" s="773"/>
      <c r="F5" s="771" t="s">
        <v>156</v>
      </c>
      <c r="G5" s="772"/>
      <c r="H5" s="773"/>
    </row>
    <row r="6" spans="2:9" ht="33.75" customHeight="1" thickBot="1" x14ac:dyDescent="0.3">
      <c r="B6" s="770"/>
      <c r="C6" s="28" t="s">
        <v>134</v>
      </c>
      <c r="D6" s="27" t="s">
        <v>408</v>
      </c>
      <c r="E6" s="29" t="s">
        <v>158</v>
      </c>
      <c r="F6" s="28" t="s">
        <v>409</v>
      </c>
      <c r="G6" s="27" t="s">
        <v>408</v>
      </c>
      <c r="H6" s="29" t="s">
        <v>157</v>
      </c>
    </row>
    <row r="7" spans="2:9" ht="43.5" customHeight="1" x14ac:dyDescent="0.25">
      <c r="B7" s="33" t="s">
        <v>29</v>
      </c>
      <c r="C7" s="35">
        <f>SUM(C8:C32)</f>
        <v>107567</v>
      </c>
      <c r="D7" s="34">
        <f>SUM(D8:D32)</f>
        <v>90972</v>
      </c>
      <c r="E7" s="36">
        <f>SUM(D7-C7)</f>
        <v>-16595</v>
      </c>
      <c r="F7" s="38">
        <v>11.5</v>
      </c>
      <c r="G7" s="37">
        <v>9.6999999999999993</v>
      </c>
      <c r="H7" s="39">
        <f>SUM(G7-F7)</f>
        <v>-1.8000000000000007</v>
      </c>
      <c r="I7" s="179"/>
    </row>
    <row r="8" spans="2:9" ht="16.5" customHeight="1" x14ac:dyDescent="0.25">
      <c r="B8" s="12" t="s">
        <v>30</v>
      </c>
      <c r="C8" s="14">
        <v>1569</v>
      </c>
      <c r="D8" s="13">
        <v>1323</v>
      </c>
      <c r="E8" s="15">
        <f t="shared" ref="E8:E32" si="0">SUM(D8-C8)</f>
        <v>-246</v>
      </c>
      <c r="F8" s="17">
        <v>17.899999999999999</v>
      </c>
      <c r="G8" s="16">
        <v>15.3</v>
      </c>
      <c r="H8" s="18">
        <f>SUM(G8-F8)</f>
        <v>-2.5999999999999979</v>
      </c>
      <c r="I8" s="179"/>
    </row>
    <row r="9" spans="2:9" ht="21" customHeight="1" x14ac:dyDescent="0.25">
      <c r="B9" s="12" t="s">
        <v>31</v>
      </c>
      <c r="C9" s="14">
        <v>5437</v>
      </c>
      <c r="D9" s="13">
        <v>4773</v>
      </c>
      <c r="E9" s="15">
        <f t="shared" si="0"/>
        <v>-664</v>
      </c>
      <c r="F9" s="17">
        <v>18.8</v>
      </c>
      <c r="G9" s="16">
        <v>16.7</v>
      </c>
      <c r="H9" s="18">
        <f t="shared" ref="H9:H32" si="1">SUM(G9-F9)</f>
        <v>-2.1000000000000014</v>
      </c>
      <c r="I9" s="179"/>
    </row>
    <row r="10" spans="2:9" ht="18" customHeight="1" x14ac:dyDescent="0.25">
      <c r="B10" s="12" t="s">
        <v>32</v>
      </c>
      <c r="C10" s="14">
        <v>5589</v>
      </c>
      <c r="D10" s="13">
        <v>4138</v>
      </c>
      <c r="E10" s="15">
        <f t="shared" si="0"/>
        <v>-1451</v>
      </c>
      <c r="F10" s="17">
        <v>9.3000000000000007</v>
      </c>
      <c r="G10" s="16">
        <v>6.9</v>
      </c>
      <c r="H10" s="18">
        <f t="shared" si="1"/>
        <v>-2.4000000000000004</v>
      </c>
      <c r="I10" s="179"/>
    </row>
    <row r="11" spans="2:9" ht="15.75" customHeight="1" x14ac:dyDescent="0.25">
      <c r="B11" s="12" t="s">
        <v>33</v>
      </c>
      <c r="C11" s="14">
        <v>7748</v>
      </c>
      <c r="D11" s="13">
        <v>7025</v>
      </c>
      <c r="E11" s="15">
        <f t="shared" si="0"/>
        <v>-723</v>
      </c>
      <c r="F11" s="17">
        <v>14.6</v>
      </c>
      <c r="G11" s="16">
        <v>13.3</v>
      </c>
      <c r="H11" s="18">
        <f t="shared" si="1"/>
        <v>-1.2999999999999989</v>
      </c>
      <c r="I11" s="179"/>
    </row>
    <row r="12" spans="2:9" ht="16.5" customHeight="1" x14ac:dyDescent="0.25">
      <c r="B12" s="12" t="s">
        <v>34</v>
      </c>
      <c r="C12" s="14">
        <v>7044</v>
      </c>
      <c r="D12" s="13">
        <v>5748</v>
      </c>
      <c r="E12" s="15">
        <f t="shared" si="0"/>
        <v>-1296</v>
      </c>
      <c r="F12" s="17">
        <v>13.2</v>
      </c>
      <c r="G12" s="16">
        <v>10.9</v>
      </c>
      <c r="H12" s="18">
        <f t="shared" si="1"/>
        <v>-2.2999999999999989</v>
      </c>
      <c r="I12" s="179"/>
    </row>
    <row r="13" spans="2:9" ht="15.75" customHeight="1" x14ac:dyDescent="0.25">
      <c r="B13" s="12" t="s">
        <v>35</v>
      </c>
      <c r="C13" s="14">
        <v>2754</v>
      </c>
      <c r="D13" s="13">
        <v>2324</v>
      </c>
      <c r="E13" s="15">
        <f t="shared" si="0"/>
        <v>-430</v>
      </c>
      <c r="F13" s="17">
        <v>11.5</v>
      </c>
      <c r="G13" s="16">
        <v>9.8000000000000007</v>
      </c>
      <c r="H13" s="18">
        <f t="shared" si="1"/>
        <v>-1.6999999999999993</v>
      </c>
      <c r="I13" s="179"/>
    </row>
    <row r="14" spans="2:9" x14ac:dyDescent="0.25">
      <c r="B14" s="12" t="s">
        <v>36</v>
      </c>
      <c r="C14" s="14">
        <v>3652</v>
      </c>
      <c r="D14" s="13">
        <v>2608</v>
      </c>
      <c r="E14" s="15">
        <f t="shared" si="0"/>
        <v>-1044</v>
      </c>
      <c r="F14" s="17">
        <v>10.1</v>
      </c>
      <c r="G14" s="16">
        <v>7.3</v>
      </c>
      <c r="H14" s="18">
        <f t="shared" si="1"/>
        <v>-2.8</v>
      </c>
      <c r="I14" s="179"/>
    </row>
    <row r="15" spans="2:9" x14ac:dyDescent="0.25">
      <c r="B15" s="12" t="s">
        <v>37</v>
      </c>
      <c r="C15" s="14">
        <v>2413</v>
      </c>
      <c r="D15" s="13">
        <v>2026</v>
      </c>
      <c r="E15" s="15">
        <f t="shared" si="0"/>
        <v>-387</v>
      </c>
      <c r="F15" s="17">
        <v>20.5</v>
      </c>
      <c r="G15" s="16">
        <v>17.600000000000001</v>
      </c>
      <c r="H15" s="18">
        <f t="shared" si="1"/>
        <v>-2.8999999999999986</v>
      </c>
      <c r="I15" s="179"/>
    </row>
    <row r="16" spans="2:9" ht="16.5" customHeight="1" x14ac:dyDescent="0.25">
      <c r="B16" s="12" t="s">
        <v>38</v>
      </c>
      <c r="C16" s="14">
        <v>4276</v>
      </c>
      <c r="D16" s="13">
        <v>3993</v>
      </c>
      <c r="E16" s="15">
        <f t="shared" si="0"/>
        <v>-283</v>
      </c>
      <c r="F16" s="17">
        <v>15.5</v>
      </c>
      <c r="G16" s="16">
        <v>14.4</v>
      </c>
      <c r="H16" s="18">
        <f t="shared" si="1"/>
        <v>-1.0999999999999996</v>
      </c>
      <c r="I16" s="179"/>
    </row>
    <row r="17" spans="2:9" x14ac:dyDescent="0.25">
      <c r="B17" s="12" t="s">
        <v>39</v>
      </c>
      <c r="C17" s="14">
        <v>2888</v>
      </c>
      <c r="D17" s="13">
        <v>2402</v>
      </c>
      <c r="E17" s="15">
        <f t="shared" si="0"/>
        <v>-486</v>
      </c>
      <c r="F17" s="17">
        <v>11.8</v>
      </c>
      <c r="G17" s="16">
        <v>10</v>
      </c>
      <c r="H17" s="18">
        <f t="shared" si="1"/>
        <v>-1.8000000000000007</v>
      </c>
      <c r="I17" s="179"/>
    </row>
    <row r="18" spans="2:9" x14ac:dyDescent="0.25">
      <c r="B18" s="12" t="s">
        <v>40</v>
      </c>
      <c r="C18" s="14">
        <v>4561</v>
      </c>
      <c r="D18" s="13">
        <v>3580</v>
      </c>
      <c r="E18" s="15">
        <f t="shared" si="0"/>
        <v>-981</v>
      </c>
      <c r="F18" s="17">
        <v>14.4</v>
      </c>
      <c r="G18" s="16">
        <v>11.5</v>
      </c>
      <c r="H18" s="18">
        <f t="shared" si="1"/>
        <v>-2.9000000000000004</v>
      </c>
      <c r="I18" s="179"/>
    </row>
    <row r="19" spans="2:9" x14ac:dyDescent="0.25">
      <c r="B19" s="12" t="s">
        <v>41</v>
      </c>
      <c r="C19" s="14">
        <v>4793</v>
      </c>
      <c r="D19" s="13">
        <v>3618</v>
      </c>
      <c r="E19" s="15">
        <f t="shared" si="0"/>
        <v>-1175</v>
      </c>
      <c r="F19" s="17">
        <v>7.4</v>
      </c>
      <c r="G19" s="16">
        <v>5.6</v>
      </c>
      <c r="H19" s="18">
        <f t="shared" si="1"/>
        <v>-1.8000000000000007</v>
      </c>
      <c r="I19" s="179"/>
    </row>
    <row r="20" spans="2:9" x14ac:dyDescent="0.25">
      <c r="B20" s="12" t="s">
        <v>42</v>
      </c>
      <c r="C20" s="14">
        <v>4484</v>
      </c>
      <c r="D20" s="13">
        <v>4068</v>
      </c>
      <c r="E20" s="15">
        <f t="shared" si="0"/>
        <v>-416</v>
      </c>
      <c r="F20" s="17">
        <v>19.2</v>
      </c>
      <c r="G20" s="16">
        <v>17.600000000000001</v>
      </c>
      <c r="H20" s="18">
        <f t="shared" si="1"/>
        <v>-1.5999999999999979</v>
      </c>
      <c r="I20" s="179"/>
    </row>
    <row r="21" spans="2:9" x14ac:dyDescent="0.25">
      <c r="B21" s="19" t="s">
        <v>43</v>
      </c>
      <c r="C21" s="14">
        <v>4663</v>
      </c>
      <c r="D21" s="13">
        <v>4068</v>
      </c>
      <c r="E21" s="15">
        <f t="shared" si="0"/>
        <v>-595</v>
      </c>
      <c r="F21" s="17">
        <v>16.7</v>
      </c>
      <c r="G21" s="16">
        <v>14.8</v>
      </c>
      <c r="H21" s="18">
        <f t="shared" si="1"/>
        <v>-1.8999999999999986</v>
      </c>
      <c r="I21" s="179"/>
    </row>
    <row r="22" spans="2:9" x14ac:dyDescent="0.25">
      <c r="B22" s="19" t="s">
        <v>44</v>
      </c>
      <c r="C22" s="14">
        <v>5286</v>
      </c>
      <c r="D22" s="13">
        <v>4663</v>
      </c>
      <c r="E22" s="15">
        <f t="shared" si="0"/>
        <v>-623</v>
      </c>
      <c r="F22" s="17">
        <v>15.6</v>
      </c>
      <c r="G22" s="16">
        <v>13.9</v>
      </c>
      <c r="H22" s="18">
        <f t="shared" si="1"/>
        <v>-1.6999999999999993</v>
      </c>
      <c r="I22" s="179"/>
    </row>
    <row r="23" spans="2:9" x14ac:dyDescent="0.25">
      <c r="B23" s="19" t="s">
        <v>45</v>
      </c>
      <c r="C23" s="14">
        <v>3695</v>
      </c>
      <c r="D23" s="13">
        <v>3535</v>
      </c>
      <c r="E23" s="15">
        <f t="shared" si="0"/>
        <v>-160</v>
      </c>
      <c r="F23" s="17">
        <v>13.1</v>
      </c>
      <c r="G23" s="16">
        <v>12.4</v>
      </c>
      <c r="H23" s="18">
        <f t="shared" si="1"/>
        <v>-0.69999999999999929</v>
      </c>
      <c r="I23" s="179"/>
    </row>
    <row r="24" spans="2:9" x14ac:dyDescent="0.25">
      <c r="B24" s="19" t="s">
        <v>46</v>
      </c>
      <c r="C24" s="14">
        <v>7596</v>
      </c>
      <c r="D24" s="13">
        <v>6604</v>
      </c>
      <c r="E24" s="15">
        <f t="shared" si="0"/>
        <v>-992</v>
      </c>
      <c r="F24" s="17">
        <v>10.9</v>
      </c>
      <c r="G24" s="16">
        <v>9.5</v>
      </c>
      <c r="H24" s="18">
        <f t="shared" si="1"/>
        <v>-1.4000000000000004</v>
      </c>
      <c r="I24" s="179"/>
    </row>
    <row r="25" spans="2:9" x14ac:dyDescent="0.25">
      <c r="B25" s="19" t="s">
        <v>47</v>
      </c>
      <c r="C25" s="14">
        <v>3712</v>
      </c>
      <c r="D25" s="13">
        <v>3003</v>
      </c>
      <c r="E25" s="15">
        <f t="shared" si="0"/>
        <v>-709</v>
      </c>
      <c r="F25" s="17">
        <v>8.9</v>
      </c>
      <c r="G25" s="16">
        <v>7.2</v>
      </c>
      <c r="H25" s="18">
        <f t="shared" si="1"/>
        <v>-1.7000000000000002</v>
      </c>
      <c r="I25" s="179"/>
    </row>
    <row r="26" spans="2:9" x14ac:dyDescent="0.25">
      <c r="B26" s="19" t="s">
        <v>48</v>
      </c>
      <c r="C26" s="14">
        <v>3082</v>
      </c>
      <c r="D26" s="13">
        <v>2668</v>
      </c>
      <c r="E26" s="15">
        <f t="shared" si="0"/>
        <v>-414</v>
      </c>
      <c r="F26" s="17">
        <v>7</v>
      </c>
      <c r="G26" s="16">
        <v>6</v>
      </c>
      <c r="H26" s="18">
        <f t="shared" si="1"/>
        <v>-1</v>
      </c>
      <c r="I26" s="179"/>
    </row>
    <row r="27" spans="2:9" x14ac:dyDescent="0.25">
      <c r="B27" s="19" t="s">
        <v>49</v>
      </c>
      <c r="C27" s="14">
        <v>4746</v>
      </c>
      <c r="D27" s="13">
        <v>4021</v>
      </c>
      <c r="E27" s="15">
        <f t="shared" si="0"/>
        <v>-725</v>
      </c>
      <c r="F27" s="17">
        <v>17.7</v>
      </c>
      <c r="G27" s="16">
        <v>15.2</v>
      </c>
      <c r="H27" s="18">
        <f t="shared" si="1"/>
        <v>-2.5</v>
      </c>
      <c r="I27" s="179"/>
    </row>
    <row r="28" spans="2:9" x14ac:dyDescent="0.25">
      <c r="B28" s="19" t="s">
        <v>50</v>
      </c>
      <c r="C28" s="14">
        <v>2331</v>
      </c>
      <c r="D28" s="13">
        <v>1803</v>
      </c>
      <c r="E28" s="15">
        <f t="shared" si="0"/>
        <v>-528</v>
      </c>
      <c r="F28" s="17">
        <v>10.1</v>
      </c>
      <c r="G28" s="16">
        <v>7.9</v>
      </c>
      <c r="H28" s="18">
        <f t="shared" si="1"/>
        <v>-2.1999999999999993</v>
      </c>
      <c r="I28" s="179"/>
    </row>
    <row r="29" spans="2:9" x14ac:dyDescent="0.25">
      <c r="B29" s="19" t="s">
        <v>51</v>
      </c>
      <c r="C29" s="14">
        <v>1415</v>
      </c>
      <c r="D29" s="13">
        <v>1003</v>
      </c>
      <c r="E29" s="15">
        <f t="shared" si="0"/>
        <v>-412</v>
      </c>
      <c r="F29" s="17">
        <v>4.8</v>
      </c>
      <c r="G29" s="16">
        <v>3.4</v>
      </c>
      <c r="H29" s="18">
        <f t="shared" si="1"/>
        <v>-1.4</v>
      </c>
      <c r="I29" s="179"/>
    </row>
    <row r="30" spans="2:9" x14ac:dyDescent="0.25">
      <c r="B30" s="19" t="s">
        <v>52</v>
      </c>
      <c r="C30" s="14">
        <v>3866</v>
      </c>
      <c r="D30" s="13">
        <v>3439</v>
      </c>
      <c r="E30" s="15">
        <f t="shared" si="0"/>
        <v>-427</v>
      </c>
      <c r="F30" s="17">
        <v>14</v>
      </c>
      <c r="G30" s="16">
        <v>12.4</v>
      </c>
      <c r="H30" s="18">
        <f t="shared" si="1"/>
        <v>-1.5999999999999996</v>
      </c>
      <c r="I30" s="179"/>
    </row>
    <row r="31" spans="2:9" x14ac:dyDescent="0.25">
      <c r="B31" s="19" t="s">
        <v>53</v>
      </c>
      <c r="C31" s="14">
        <v>7884</v>
      </c>
      <c r="D31" s="13">
        <v>6834</v>
      </c>
      <c r="E31" s="15">
        <f t="shared" si="0"/>
        <v>-1050</v>
      </c>
      <c r="F31" s="17">
        <v>6.6</v>
      </c>
      <c r="G31" s="16">
        <v>5.6</v>
      </c>
      <c r="H31" s="18">
        <f t="shared" si="1"/>
        <v>-1</v>
      </c>
      <c r="I31" s="179"/>
    </row>
    <row r="32" spans="2:9" ht="15.75" thickBot="1" x14ac:dyDescent="0.3">
      <c r="B32" s="20" t="s">
        <v>54</v>
      </c>
      <c r="C32" s="22">
        <v>2083</v>
      </c>
      <c r="D32" s="21">
        <v>1705</v>
      </c>
      <c r="E32" s="23">
        <f t="shared" si="0"/>
        <v>-378</v>
      </c>
      <c r="F32" s="25">
        <v>11.7</v>
      </c>
      <c r="G32" s="24">
        <v>9.6</v>
      </c>
      <c r="H32" s="26">
        <f t="shared" si="1"/>
        <v>-2.0999999999999996</v>
      </c>
      <c r="I32" s="179"/>
    </row>
    <row r="33" spans="2:2" x14ac:dyDescent="0.25">
      <c r="B33" s="74" t="s">
        <v>159</v>
      </c>
    </row>
  </sheetData>
  <mergeCells count="3">
    <mergeCell ref="B5:B6"/>
    <mergeCell ref="C5:E5"/>
    <mergeCell ref="F5:H5"/>
  </mergeCells>
  <printOptions horizontalCentered="1"/>
  <pageMargins left="0.78740157480314965" right="0.78740157480314965" top="1.1417322834645669" bottom="0.74803149606299213" header="0.31496062992125984" footer="0.31496062992125984"/>
  <pageSetup paperSize="9" scale="82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O33"/>
  <sheetViews>
    <sheetView workbookViewId="0">
      <selection activeCell="B2" sqref="B2:M33"/>
    </sheetView>
  </sheetViews>
  <sheetFormatPr defaultRowHeight="15" x14ac:dyDescent="0.25"/>
  <cols>
    <col min="1" max="1" width="3.7109375" style="2" customWidth="1"/>
    <col min="2" max="2" width="14.140625" style="2" customWidth="1"/>
    <col min="3" max="3" width="19.28515625" style="2" customWidth="1"/>
    <col min="4" max="4" width="9.85546875" style="2" customWidth="1"/>
    <col min="5" max="5" width="7.42578125" style="2" customWidth="1"/>
    <col min="6" max="6" width="10.5703125" style="107" customWidth="1"/>
    <col min="7" max="7" width="11.28515625" style="2" customWidth="1"/>
    <col min="8" max="8" width="11.7109375" style="2" customWidth="1"/>
    <col min="9" max="9" width="10.7109375" style="2" customWidth="1"/>
    <col min="10" max="10" width="11.42578125" style="2" customWidth="1"/>
    <col min="11" max="11" width="11.140625" style="2" customWidth="1"/>
    <col min="12" max="13" width="9.140625" style="2"/>
    <col min="14" max="14" width="6.42578125" style="2" customWidth="1"/>
    <col min="15" max="15" width="7.42578125" style="2" customWidth="1"/>
    <col min="16" max="16384" width="9.140625" style="2"/>
  </cols>
  <sheetData>
    <row r="2" spans="1:15" x14ac:dyDescent="0.25">
      <c r="B2" s="178" t="s">
        <v>436</v>
      </c>
    </row>
    <row r="3" spans="1:15" ht="19.5" thickBot="1" x14ac:dyDescent="0.3">
      <c r="B3" s="178" t="s">
        <v>428</v>
      </c>
      <c r="G3" s="696"/>
    </row>
    <row r="4" spans="1:15" ht="18.75" customHeight="1" thickBot="1" x14ac:dyDescent="0.3">
      <c r="B4" s="738" t="s">
        <v>3</v>
      </c>
      <c r="C4" s="744"/>
      <c r="D4" s="744"/>
      <c r="E4" s="745"/>
      <c r="F4" s="726"/>
      <c r="G4" s="839" t="s">
        <v>429</v>
      </c>
      <c r="H4" s="840"/>
      <c r="I4" s="840"/>
      <c r="J4" s="840"/>
      <c r="K4" s="840"/>
      <c r="L4" s="748"/>
      <c r="M4" s="749"/>
    </row>
    <row r="5" spans="1:15" ht="45" customHeight="1" thickBot="1" x14ac:dyDescent="0.3">
      <c r="A5" s="746"/>
      <c r="B5" s="692"/>
      <c r="C5" s="826"/>
      <c r="D5" s="826"/>
      <c r="E5" s="827"/>
      <c r="F5" s="689" t="s">
        <v>66</v>
      </c>
      <c r="G5" s="693" t="s">
        <v>79</v>
      </c>
      <c r="H5" s="694" t="s">
        <v>83</v>
      </c>
      <c r="I5" s="694" t="s">
        <v>84</v>
      </c>
      <c r="J5" s="694" t="s">
        <v>85</v>
      </c>
      <c r="K5" s="694" t="s">
        <v>86</v>
      </c>
      <c r="L5" s="694" t="s">
        <v>87</v>
      </c>
      <c r="M5" s="695" t="s">
        <v>80</v>
      </c>
    </row>
    <row r="6" spans="1:15" ht="16.5" customHeight="1" x14ac:dyDescent="0.25">
      <c r="B6" s="734" t="s">
        <v>424</v>
      </c>
      <c r="C6" s="741"/>
      <c r="D6" s="830" t="s">
        <v>4</v>
      </c>
      <c r="E6" s="709" t="s">
        <v>151</v>
      </c>
      <c r="F6" s="727">
        <f t="shared" ref="F6:F33" si="0">SUM(G6:M6)</f>
        <v>57241</v>
      </c>
      <c r="G6" s="713">
        <v>11667</v>
      </c>
      <c r="H6" s="711">
        <v>13796</v>
      </c>
      <c r="I6" s="711">
        <v>8190</v>
      </c>
      <c r="J6" s="711">
        <v>7888</v>
      </c>
      <c r="K6" s="712">
        <v>4044</v>
      </c>
      <c r="L6" s="712">
        <v>1328</v>
      </c>
      <c r="M6" s="712">
        <v>10328</v>
      </c>
    </row>
    <row r="7" spans="1:15" ht="15" customHeight="1" x14ac:dyDescent="0.25">
      <c r="B7" s="735" t="s">
        <v>425</v>
      </c>
      <c r="C7" s="736"/>
      <c r="D7" s="831"/>
      <c r="E7" s="701" t="s">
        <v>152</v>
      </c>
      <c r="F7" s="728">
        <f t="shared" si="0"/>
        <v>100</v>
      </c>
      <c r="G7" s="714">
        <f t="shared" ref="G7:M7" si="1">G6*100/$F$6</f>
        <v>20.382243496794256</v>
      </c>
      <c r="H7" s="703">
        <f t="shared" si="1"/>
        <v>24.101605492566517</v>
      </c>
      <c r="I7" s="703">
        <f t="shared" si="1"/>
        <v>14.307926136859942</v>
      </c>
      <c r="J7" s="703">
        <f t="shared" si="1"/>
        <v>13.780332279310285</v>
      </c>
      <c r="K7" s="704">
        <f t="shared" si="1"/>
        <v>7.064866092486155</v>
      </c>
      <c r="L7" s="704">
        <f t="shared" si="1"/>
        <v>2.3200153735958491</v>
      </c>
      <c r="M7" s="704">
        <f t="shared" si="1"/>
        <v>18.043011128386997</v>
      </c>
      <c r="O7" s="751">
        <f>SUM(G7:H7,M7)</f>
        <v>62.526860117747773</v>
      </c>
    </row>
    <row r="8" spans="1:15" ht="18.75" x14ac:dyDescent="0.25">
      <c r="B8" s="742"/>
      <c r="C8" s="736"/>
      <c r="D8" s="831" t="s">
        <v>132</v>
      </c>
      <c r="E8" s="705" t="s">
        <v>151</v>
      </c>
      <c r="F8" s="729">
        <f t="shared" si="0"/>
        <v>30739</v>
      </c>
      <c r="G8" s="715">
        <v>6971</v>
      </c>
      <c r="H8" s="707">
        <v>7605</v>
      </c>
      <c r="I8" s="707">
        <v>4257</v>
      </c>
      <c r="J8" s="707">
        <v>3729</v>
      </c>
      <c r="K8" s="708">
        <v>1320</v>
      </c>
      <c r="L8" s="708">
        <v>299</v>
      </c>
      <c r="M8" s="708">
        <v>6558</v>
      </c>
    </row>
    <row r="9" spans="1:15" ht="15.75" customHeight="1" thickBot="1" x14ac:dyDescent="0.3">
      <c r="B9" s="743"/>
      <c r="C9" s="737"/>
      <c r="D9" s="832"/>
      <c r="E9" s="721" t="s">
        <v>152</v>
      </c>
      <c r="F9" s="730">
        <f t="shared" si="0"/>
        <v>100</v>
      </c>
      <c r="G9" s="722">
        <f t="shared" ref="G9:M9" si="2">G8*100/$F$8</f>
        <v>22.678031165620222</v>
      </c>
      <c r="H9" s="724">
        <f t="shared" si="2"/>
        <v>24.740557597839878</v>
      </c>
      <c r="I9" s="724">
        <f t="shared" si="2"/>
        <v>13.848856501512737</v>
      </c>
      <c r="J9" s="724">
        <f t="shared" si="2"/>
        <v>12.131168873418133</v>
      </c>
      <c r="K9" s="725">
        <f t="shared" si="2"/>
        <v>4.2942190702365073</v>
      </c>
      <c r="L9" s="725">
        <f t="shared" si="2"/>
        <v>0.97270568333387553</v>
      </c>
      <c r="M9" s="725">
        <f t="shared" si="2"/>
        <v>21.334461108038649</v>
      </c>
    </row>
    <row r="10" spans="1:15" ht="15" customHeight="1" x14ac:dyDescent="0.25">
      <c r="B10" s="833" t="s">
        <v>426</v>
      </c>
      <c r="C10" s="836" t="s">
        <v>92</v>
      </c>
      <c r="D10" s="836" t="s">
        <v>4</v>
      </c>
      <c r="E10" s="739" t="s">
        <v>151</v>
      </c>
      <c r="F10" s="60">
        <f t="shared" si="0"/>
        <v>5222</v>
      </c>
      <c r="G10" s="58">
        <v>1362</v>
      </c>
      <c r="H10" s="151">
        <v>1332</v>
      </c>
      <c r="I10" s="151">
        <v>720</v>
      </c>
      <c r="J10" s="151">
        <v>665</v>
      </c>
      <c r="K10" s="747">
        <v>370</v>
      </c>
      <c r="L10" s="747">
        <v>115</v>
      </c>
      <c r="M10" s="747">
        <v>658</v>
      </c>
    </row>
    <row r="11" spans="1:15" x14ac:dyDescent="0.25">
      <c r="B11" s="834"/>
      <c r="C11" s="825"/>
      <c r="D11" s="825"/>
      <c r="E11" s="700" t="s">
        <v>152</v>
      </c>
      <c r="F11" s="731">
        <f t="shared" si="0"/>
        <v>100</v>
      </c>
      <c r="G11" s="716">
        <f t="shared" ref="G11:M11" si="3">G10*100/$F$10</f>
        <v>26.081960934507851</v>
      </c>
      <c r="H11" s="697">
        <f t="shared" si="3"/>
        <v>25.507468402910764</v>
      </c>
      <c r="I11" s="697">
        <f t="shared" si="3"/>
        <v>13.787820758330142</v>
      </c>
      <c r="J11" s="697">
        <f t="shared" si="3"/>
        <v>12.734584450402144</v>
      </c>
      <c r="K11" s="698">
        <f t="shared" si="3"/>
        <v>7.085407889697434</v>
      </c>
      <c r="L11" s="698">
        <f t="shared" si="3"/>
        <v>2.2022213711221754</v>
      </c>
      <c r="M11" s="698">
        <f t="shared" si="3"/>
        <v>12.600536193029491</v>
      </c>
    </row>
    <row r="12" spans="1:15" x14ac:dyDescent="0.25">
      <c r="B12" s="834"/>
      <c r="C12" s="825"/>
      <c r="D12" s="825" t="s">
        <v>132</v>
      </c>
      <c r="E12" s="688" t="s">
        <v>151</v>
      </c>
      <c r="F12" s="53">
        <f t="shared" si="0"/>
        <v>1999</v>
      </c>
      <c r="G12" s="13">
        <v>612</v>
      </c>
      <c r="H12" s="14">
        <v>469</v>
      </c>
      <c r="I12" s="14">
        <v>232</v>
      </c>
      <c r="J12" s="14">
        <v>246</v>
      </c>
      <c r="K12" s="15">
        <v>102</v>
      </c>
      <c r="L12" s="15">
        <v>25</v>
      </c>
      <c r="M12" s="15">
        <v>313</v>
      </c>
    </row>
    <row r="13" spans="1:15" x14ac:dyDescent="0.25">
      <c r="B13" s="834"/>
      <c r="C13" s="825"/>
      <c r="D13" s="825"/>
      <c r="E13" s="700" t="s">
        <v>152</v>
      </c>
      <c r="F13" s="731">
        <f t="shared" si="0"/>
        <v>100</v>
      </c>
      <c r="G13" s="716">
        <f t="shared" ref="G13:M13" si="4">G12*100/$F$12</f>
        <v>30.615307653826914</v>
      </c>
      <c r="H13" s="697">
        <f t="shared" si="4"/>
        <v>23.461730865432717</v>
      </c>
      <c r="I13" s="697">
        <f t="shared" si="4"/>
        <v>11.605802901450726</v>
      </c>
      <c r="J13" s="697">
        <f t="shared" si="4"/>
        <v>12.306153076538269</v>
      </c>
      <c r="K13" s="698">
        <f t="shared" si="4"/>
        <v>5.1025512756378193</v>
      </c>
      <c r="L13" s="698">
        <f t="shared" si="4"/>
        <v>1.2506253126563283</v>
      </c>
      <c r="M13" s="698">
        <f t="shared" si="4"/>
        <v>15.657828914457228</v>
      </c>
    </row>
    <row r="14" spans="1:15" x14ac:dyDescent="0.25">
      <c r="B14" s="834"/>
      <c r="C14" s="824" t="s">
        <v>81</v>
      </c>
      <c r="D14" s="825" t="s">
        <v>4</v>
      </c>
      <c r="E14" s="688" t="s">
        <v>151</v>
      </c>
      <c r="F14" s="53">
        <f t="shared" si="0"/>
        <v>10584</v>
      </c>
      <c r="G14" s="13">
        <v>2516</v>
      </c>
      <c r="H14" s="14">
        <v>2568</v>
      </c>
      <c r="I14" s="14">
        <v>1361</v>
      </c>
      <c r="J14" s="14">
        <v>1342</v>
      </c>
      <c r="K14" s="15">
        <v>692</v>
      </c>
      <c r="L14" s="15">
        <v>295</v>
      </c>
      <c r="M14" s="15">
        <v>1810</v>
      </c>
    </row>
    <row r="15" spans="1:15" x14ac:dyDescent="0.25">
      <c r="B15" s="834"/>
      <c r="C15" s="824"/>
      <c r="D15" s="825"/>
      <c r="E15" s="700" t="s">
        <v>152</v>
      </c>
      <c r="F15" s="731">
        <f t="shared" si="0"/>
        <v>99.999999999999986</v>
      </c>
      <c r="G15" s="716">
        <f t="shared" ref="G15:M15" si="5">G14*100/$F$14</f>
        <v>23.771730914588058</v>
      </c>
      <c r="H15" s="697">
        <f t="shared" si="5"/>
        <v>24.263038548752835</v>
      </c>
      <c r="I15" s="697">
        <f t="shared" si="5"/>
        <v>12.859032501889645</v>
      </c>
      <c r="J15" s="697">
        <f t="shared" si="5"/>
        <v>12.679516250944822</v>
      </c>
      <c r="K15" s="698">
        <f t="shared" si="5"/>
        <v>6.5381708238851095</v>
      </c>
      <c r="L15" s="698">
        <f t="shared" si="5"/>
        <v>2.7872260015117156</v>
      </c>
      <c r="M15" s="698">
        <f t="shared" si="5"/>
        <v>17.101284958427815</v>
      </c>
    </row>
    <row r="16" spans="1:15" x14ac:dyDescent="0.25">
      <c r="B16" s="834"/>
      <c r="C16" s="824"/>
      <c r="D16" s="825" t="s">
        <v>132</v>
      </c>
      <c r="E16" s="688" t="s">
        <v>151</v>
      </c>
      <c r="F16" s="53">
        <f t="shared" si="0"/>
        <v>4849</v>
      </c>
      <c r="G16" s="13">
        <v>1297</v>
      </c>
      <c r="H16" s="14">
        <v>1149</v>
      </c>
      <c r="I16" s="14">
        <v>573</v>
      </c>
      <c r="J16" s="14">
        <v>565</v>
      </c>
      <c r="K16" s="15">
        <v>229</v>
      </c>
      <c r="L16" s="15">
        <v>88</v>
      </c>
      <c r="M16" s="15">
        <v>948</v>
      </c>
    </row>
    <row r="17" spans="2:13" x14ac:dyDescent="0.25">
      <c r="B17" s="834"/>
      <c r="C17" s="824"/>
      <c r="D17" s="825"/>
      <c r="E17" s="700" t="s">
        <v>152</v>
      </c>
      <c r="F17" s="731">
        <f t="shared" si="0"/>
        <v>99.999999999999986</v>
      </c>
      <c r="G17" s="716">
        <f t="shared" ref="G17:M17" si="6">G16*100/$F$16</f>
        <v>26.747783048051144</v>
      </c>
      <c r="H17" s="697">
        <f t="shared" si="6"/>
        <v>23.695607341719942</v>
      </c>
      <c r="I17" s="697">
        <f t="shared" si="6"/>
        <v>11.816869457620127</v>
      </c>
      <c r="J17" s="697">
        <f t="shared" si="6"/>
        <v>11.65188698700763</v>
      </c>
      <c r="K17" s="698">
        <f t="shared" si="6"/>
        <v>4.7226232212827384</v>
      </c>
      <c r="L17" s="698">
        <f t="shared" si="6"/>
        <v>1.8148071767374716</v>
      </c>
      <c r="M17" s="698">
        <f t="shared" si="6"/>
        <v>19.550422767580944</v>
      </c>
    </row>
    <row r="18" spans="2:13" x14ac:dyDescent="0.25">
      <c r="B18" s="834"/>
      <c r="C18" s="824" t="s">
        <v>88</v>
      </c>
      <c r="D18" s="825" t="s">
        <v>4</v>
      </c>
      <c r="E18" s="688" t="s">
        <v>151</v>
      </c>
      <c r="F18" s="53">
        <f t="shared" si="0"/>
        <v>7920</v>
      </c>
      <c r="G18" s="13">
        <v>1736</v>
      </c>
      <c r="H18" s="14">
        <v>1944</v>
      </c>
      <c r="I18" s="14">
        <v>1089</v>
      </c>
      <c r="J18" s="14">
        <v>887</v>
      </c>
      <c r="K18" s="15">
        <v>471</v>
      </c>
      <c r="L18" s="15">
        <v>259</v>
      </c>
      <c r="M18" s="15">
        <v>1534</v>
      </c>
    </row>
    <row r="19" spans="2:13" x14ac:dyDescent="0.25">
      <c r="B19" s="834"/>
      <c r="C19" s="824"/>
      <c r="D19" s="825"/>
      <c r="E19" s="700" t="s">
        <v>152</v>
      </c>
      <c r="F19" s="731">
        <f t="shared" si="0"/>
        <v>100</v>
      </c>
      <c r="G19" s="716">
        <f t="shared" ref="G19:M19" si="7">G18*100/$F$18</f>
        <v>21.91919191919192</v>
      </c>
      <c r="H19" s="697">
        <f t="shared" si="7"/>
        <v>24.545454545454547</v>
      </c>
      <c r="I19" s="697">
        <f t="shared" si="7"/>
        <v>13.75</v>
      </c>
      <c r="J19" s="697">
        <f t="shared" si="7"/>
        <v>11.19949494949495</v>
      </c>
      <c r="K19" s="698">
        <f t="shared" si="7"/>
        <v>5.9469696969696972</v>
      </c>
      <c r="L19" s="698">
        <f t="shared" si="7"/>
        <v>3.2702020202020203</v>
      </c>
      <c r="M19" s="698">
        <f t="shared" si="7"/>
        <v>19.368686868686869</v>
      </c>
    </row>
    <row r="20" spans="2:13" x14ac:dyDescent="0.25">
      <c r="B20" s="834"/>
      <c r="C20" s="824"/>
      <c r="D20" s="825" t="s">
        <v>132</v>
      </c>
      <c r="E20" s="688" t="s">
        <v>151</v>
      </c>
      <c r="F20" s="53">
        <f t="shared" si="0"/>
        <v>4012</v>
      </c>
      <c r="G20" s="13">
        <v>960</v>
      </c>
      <c r="H20" s="14">
        <v>996</v>
      </c>
      <c r="I20" s="14">
        <v>554</v>
      </c>
      <c r="J20" s="14">
        <v>433</v>
      </c>
      <c r="K20" s="15">
        <v>169</v>
      </c>
      <c r="L20" s="15">
        <v>69</v>
      </c>
      <c r="M20" s="15">
        <v>831</v>
      </c>
    </row>
    <row r="21" spans="2:13" x14ac:dyDescent="0.25">
      <c r="B21" s="834"/>
      <c r="C21" s="824"/>
      <c r="D21" s="825"/>
      <c r="E21" s="700" t="s">
        <v>152</v>
      </c>
      <c r="F21" s="731">
        <f t="shared" si="0"/>
        <v>100</v>
      </c>
      <c r="G21" s="716">
        <f t="shared" ref="G21:M21" si="8">G20*100/$F$20</f>
        <v>23.928215353938185</v>
      </c>
      <c r="H21" s="697">
        <f t="shared" si="8"/>
        <v>24.825523429710866</v>
      </c>
      <c r="I21" s="697">
        <f t="shared" si="8"/>
        <v>13.808574277168495</v>
      </c>
      <c r="J21" s="697">
        <f t="shared" si="8"/>
        <v>10.792622133599203</v>
      </c>
      <c r="K21" s="698">
        <f t="shared" si="8"/>
        <v>4.2123629112662018</v>
      </c>
      <c r="L21" s="698">
        <f t="shared" si="8"/>
        <v>1.7198404785643071</v>
      </c>
      <c r="M21" s="698">
        <f t="shared" si="8"/>
        <v>20.712861415752741</v>
      </c>
    </row>
    <row r="22" spans="2:13" x14ac:dyDescent="0.25">
      <c r="B22" s="834"/>
      <c r="C22" s="824" t="s">
        <v>89</v>
      </c>
      <c r="D22" s="825" t="s">
        <v>4</v>
      </c>
      <c r="E22" s="688" t="s">
        <v>151</v>
      </c>
      <c r="F22" s="53">
        <f t="shared" si="0"/>
        <v>7542</v>
      </c>
      <c r="G22" s="13">
        <v>1462</v>
      </c>
      <c r="H22" s="14">
        <v>1947</v>
      </c>
      <c r="I22" s="14">
        <v>1181</v>
      </c>
      <c r="J22" s="14">
        <v>1077</v>
      </c>
      <c r="K22" s="15">
        <v>616</v>
      </c>
      <c r="L22" s="15">
        <v>227</v>
      </c>
      <c r="M22" s="15">
        <v>1032</v>
      </c>
    </row>
    <row r="23" spans="2:13" x14ac:dyDescent="0.25">
      <c r="B23" s="834"/>
      <c r="C23" s="824"/>
      <c r="D23" s="825"/>
      <c r="E23" s="700" t="s">
        <v>152</v>
      </c>
      <c r="F23" s="731">
        <f t="shared" si="0"/>
        <v>100</v>
      </c>
      <c r="G23" s="716">
        <f t="shared" ref="G23:M23" si="9">G22*100/$F$22</f>
        <v>19.384778573322727</v>
      </c>
      <c r="H23" s="697">
        <f t="shared" si="9"/>
        <v>25.815433571996817</v>
      </c>
      <c r="I23" s="697">
        <f t="shared" si="9"/>
        <v>15.6589763988332</v>
      </c>
      <c r="J23" s="697">
        <f t="shared" si="9"/>
        <v>14.280031821797932</v>
      </c>
      <c r="K23" s="698">
        <f t="shared" si="9"/>
        <v>8.1675948024396714</v>
      </c>
      <c r="L23" s="698">
        <f t="shared" si="9"/>
        <v>3.0098117210289046</v>
      </c>
      <c r="M23" s="698">
        <f t="shared" si="9"/>
        <v>13.683373110580748</v>
      </c>
    </row>
    <row r="24" spans="2:13" x14ac:dyDescent="0.25">
      <c r="B24" s="834"/>
      <c r="C24" s="824"/>
      <c r="D24" s="825" t="s">
        <v>132</v>
      </c>
      <c r="E24" s="688" t="s">
        <v>151</v>
      </c>
      <c r="F24" s="53">
        <f t="shared" si="0"/>
        <v>3906</v>
      </c>
      <c r="G24" s="13">
        <v>855</v>
      </c>
      <c r="H24" s="14">
        <v>1100</v>
      </c>
      <c r="I24" s="14">
        <v>613</v>
      </c>
      <c r="J24" s="14">
        <v>486</v>
      </c>
      <c r="K24" s="15">
        <v>203</v>
      </c>
      <c r="L24" s="15">
        <v>40</v>
      </c>
      <c r="M24" s="15">
        <v>609</v>
      </c>
    </row>
    <row r="25" spans="2:13" x14ac:dyDescent="0.25">
      <c r="B25" s="834"/>
      <c r="C25" s="824"/>
      <c r="D25" s="825"/>
      <c r="E25" s="700" t="s">
        <v>152</v>
      </c>
      <c r="F25" s="731">
        <f t="shared" si="0"/>
        <v>100</v>
      </c>
      <c r="G25" s="716">
        <f t="shared" ref="G25:M25" si="10">G24*100/$F$24</f>
        <v>21.889400921658986</v>
      </c>
      <c r="H25" s="697">
        <f t="shared" si="10"/>
        <v>28.161802355350744</v>
      </c>
      <c r="I25" s="697">
        <f t="shared" si="10"/>
        <v>15.693804403481822</v>
      </c>
      <c r="J25" s="697">
        <f t="shared" si="10"/>
        <v>12.442396313364055</v>
      </c>
      <c r="K25" s="698">
        <f t="shared" si="10"/>
        <v>5.1971326164874556</v>
      </c>
      <c r="L25" s="698">
        <f t="shared" si="10"/>
        <v>1.0240655401945724</v>
      </c>
      <c r="M25" s="698">
        <f t="shared" si="10"/>
        <v>15.591397849462366</v>
      </c>
    </row>
    <row r="26" spans="2:13" x14ac:dyDescent="0.25">
      <c r="B26" s="834"/>
      <c r="C26" s="824" t="s">
        <v>90</v>
      </c>
      <c r="D26" s="825" t="s">
        <v>4</v>
      </c>
      <c r="E26" s="688" t="s">
        <v>151</v>
      </c>
      <c r="F26" s="53">
        <f t="shared" si="0"/>
        <v>8805</v>
      </c>
      <c r="G26" s="13">
        <v>1785</v>
      </c>
      <c r="H26" s="14">
        <v>2274</v>
      </c>
      <c r="I26" s="14">
        <v>1346</v>
      </c>
      <c r="J26" s="14">
        <v>1152</v>
      </c>
      <c r="K26" s="15">
        <v>577</v>
      </c>
      <c r="L26" s="15">
        <v>147</v>
      </c>
      <c r="M26" s="15">
        <v>1524</v>
      </c>
    </row>
    <row r="27" spans="2:13" x14ac:dyDescent="0.25">
      <c r="B27" s="834"/>
      <c r="C27" s="824"/>
      <c r="D27" s="825"/>
      <c r="E27" s="700" t="s">
        <v>152</v>
      </c>
      <c r="F27" s="731">
        <f t="shared" si="0"/>
        <v>100.00000000000001</v>
      </c>
      <c r="G27" s="716">
        <f t="shared" ref="G27:M27" si="11">G26*100/$F$26</f>
        <v>20.272572402044293</v>
      </c>
      <c r="H27" s="697">
        <f t="shared" si="11"/>
        <v>25.826235093696763</v>
      </c>
      <c r="I27" s="697">
        <f t="shared" si="11"/>
        <v>15.286768881317434</v>
      </c>
      <c r="J27" s="697">
        <f t="shared" si="11"/>
        <v>13.083475298126064</v>
      </c>
      <c r="K27" s="698">
        <f t="shared" si="11"/>
        <v>6.5530948324815448</v>
      </c>
      <c r="L27" s="698">
        <f t="shared" si="11"/>
        <v>1.6695059625212947</v>
      </c>
      <c r="M27" s="698">
        <f t="shared" si="11"/>
        <v>17.308347529812607</v>
      </c>
    </row>
    <row r="28" spans="2:13" x14ac:dyDescent="0.25">
      <c r="B28" s="834"/>
      <c r="C28" s="824"/>
      <c r="D28" s="825" t="s">
        <v>132</v>
      </c>
      <c r="E28" s="688" t="s">
        <v>151</v>
      </c>
      <c r="F28" s="53">
        <f t="shared" si="0"/>
        <v>5092</v>
      </c>
      <c r="G28" s="13">
        <v>1243</v>
      </c>
      <c r="H28" s="14">
        <v>1381</v>
      </c>
      <c r="I28" s="14">
        <v>738</v>
      </c>
      <c r="J28" s="14">
        <v>543</v>
      </c>
      <c r="K28" s="15">
        <v>175</v>
      </c>
      <c r="L28" s="15">
        <v>26</v>
      </c>
      <c r="M28" s="15">
        <v>986</v>
      </c>
    </row>
    <row r="29" spans="2:13" x14ac:dyDescent="0.25">
      <c r="B29" s="834"/>
      <c r="C29" s="824"/>
      <c r="D29" s="825"/>
      <c r="E29" s="700" t="s">
        <v>152</v>
      </c>
      <c r="F29" s="731">
        <f t="shared" si="0"/>
        <v>100.00000000000001</v>
      </c>
      <c r="G29" s="716">
        <f t="shared" ref="G29:M29" si="12">G28*100/$F$28</f>
        <v>24.41084053417125</v>
      </c>
      <c r="H29" s="697">
        <f t="shared" si="12"/>
        <v>27.120974076983504</v>
      </c>
      <c r="I29" s="697">
        <f t="shared" si="12"/>
        <v>14.493322859387273</v>
      </c>
      <c r="J29" s="697">
        <f t="shared" si="12"/>
        <v>10.663786331500393</v>
      </c>
      <c r="K29" s="698">
        <f t="shared" si="12"/>
        <v>3.4367635506677141</v>
      </c>
      <c r="L29" s="698">
        <f t="shared" si="12"/>
        <v>0.51060487038491753</v>
      </c>
      <c r="M29" s="698">
        <f t="shared" si="12"/>
        <v>19.363707776904949</v>
      </c>
    </row>
    <row r="30" spans="2:13" x14ac:dyDescent="0.25">
      <c r="B30" s="834"/>
      <c r="C30" s="824" t="s">
        <v>91</v>
      </c>
      <c r="D30" s="825" t="s">
        <v>4</v>
      </c>
      <c r="E30" s="688" t="s">
        <v>151</v>
      </c>
      <c r="F30" s="53">
        <f t="shared" si="0"/>
        <v>17168</v>
      </c>
      <c r="G30" s="13">
        <v>2806</v>
      </c>
      <c r="H30" s="14">
        <v>3731</v>
      </c>
      <c r="I30" s="14">
        <v>2493</v>
      </c>
      <c r="J30" s="14">
        <v>2765</v>
      </c>
      <c r="K30" s="15">
        <v>1318</v>
      </c>
      <c r="L30" s="15">
        <v>285</v>
      </c>
      <c r="M30" s="15">
        <v>3770</v>
      </c>
    </row>
    <row r="31" spans="2:13" x14ac:dyDescent="0.25">
      <c r="B31" s="834"/>
      <c r="C31" s="824"/>
      <c r="D31" s="825"/>
      <c r="E31" s="700" t="s">
        <v>152</v>
      </c>
      <c r="F31" s="731">
        <f t="shared" si="0"/>
        <v>100</v>
      </c>
      <c r="G31" s="716">
        <f t="shared" ref="G31:M31" si="13">G30*100/$F$30</f>
        <v>16.344361602982293</v>
      </c>
      <c r="H31" s="697">
        <f t="shared" si="13"/>
        <v>21.732292637465051</v>
      </c>
      <c r="I31" s="697">
        <f t="shared" si="13"/>
        <v>14.521202236719478</v>
      </c>
      <c r="J31" s="697">
        <f t="shared" si="13"/>
        <v>16.105545200372788</v>
      </c>
      <c r="K31" s="698">
        <f t="shared" si="13"/>
        <v>7.6770736253494878</v>
      </c>
      <c r="L31" s="698">
        <f t="shared" si="13"/>
        <v>1.6600652376514446</v>
      </c>
      <c r="M31" s="698">
        <f t="shared" si="13"/>
        <v>21.95945945945946</v>
      </c>
    </row>
    <row r="32" spans="2:13" x14ac:dyDescent="0.25">
      <c r="B32" s="834"/>
      <c r="C32" s="824"/>
      <c r="D32" s="825" t="s">
        <v>132</v>
      </c>
      <c r="E32" s="688" t="s">
        <v>151</v>
      </c>
      <c r="F32" s="53">
        <f t="shared" si="0"/>
        <v>10881</v>
      </c>
      <c r="G32" s="13">
        <v>2004</v>
      </c>
      <c r="H32" s="14">
        <v>2510</v>
      </c>
      <c r="I32" s="14">
        <v>1547</v>
      </c>
      <c r="J32" s="14">
        <v>1456</v>
      </c>
      <c r="K32" s="15">
        <v>442</v>
      </c>
      <c r="L32" s="15">
        <v>51</v>
      </c>
      <c r="M32" s="15">
        <v>2871</v>
      </c>
    </row>
    <row r="33" spans="2:13" ht="15.75" thickBot="1" x14ac:dyDescent="0.3">
      <c r="B33" s="835"/>
      <c r="C33" s="837"/>
      <c r="D33" s="838"/>
      <c r="E33" s="740" t="s">
        <v>152</v>
      </c>
      <c r="F33" s="732">
        <f t="shared" si="0"/>
        <v>100</v>
      </c>
      <c r="G33" s="717">
        <f t="shared" ref="G33:M33" si="14">G32*100/$F$32</f>
        <v>18.417424869037774</v>
      </c>
      <c r="H33" s="719">
        <f t="shared" si="14"/>
        <v>23.067732745152099</v>
      </c>
      <c r="I33" s="719">
        <f t="shared" si="14"/>
        <v>14.217443249701315</v>
      </c>
      <c r="J33" s="719">
        <f t="shared" si="14"/>
        <v>13.381123058542414</v>
      </c>
      <c r="K33" s="720">
        <f t="shared" si="14"/>
        <v>4.0621266427718039</v>
      </c>
      <c r="L33" s="720">
        <f t="shared" si="14"/>
        <v>0.46870692031982353</v>
      </c>
      <c r="M33" s="720">
        <f t="shared" si="14"/>
        <v>26.385442514474772</v>
      </c>
    </row>
  </sheetData>
  <mergeCells count="23">
    <mergeCell ref="G4:K4"/>
    <mergeCell ref="C5:E5"/>
    <mergeCell ref="D6:D7"/>
    <mergeCell ref="D8:D9"/>
    <mergeCell ref="B10:B33"/>
    <mergeCell ref="C10:C13"/>
    <mergeCell ref="D10:D11"/>
    <mergeCell ref="D12:D13"/>
    <mergeCell ref="C14:C17"/>
    <mergeCell ref="D14:D15"/>
    <mergeCell ref="D16:D17"/>
    <mergeCell ref="C18:C21"/>
    <mergeCell ref="D18:D19"/>
    <mergeCell ref="D20:D21"/>
    <mergeCell ref="C22:C25"/>
    <mergeCell ref="D22:D23"/>
    <mergeCell ref="D24:D25"/>
    <mergeCell ref="C26:C29"/>
    <mergeCell ref="D26:D27"/>
    <mergeCell ref="D28:D29"/>
    <mergeCell ref="C30:C33"/>
    <mergeCell ref="D30:D31"/>
    <mergeCell ref="D32:D33"/>
  </mergeCells>
  <printOptions horizontalCentered="1"/>
  <pageMargins left="0" right="0" top="0.74803149606299213" bottom="0" header="0" footer="0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B2:N19"/>
  <sheetViews>
    <sheetView workbookViewId="0">
      <selection activeCell="B2" sqref="B2:N17"/>
    </sheetView>
  </sheetViews>
  <sheetFormatPr defaultRowHeight="15" x14ac:dyDescent="0.25"/>
  <cols>
    <col min="1" max="1" width="3.28515625" style="11" customWidth="1"/>
    <col min="2" max="2" width="55.7109375" style="11" customWidth="1"/>
    <col min="3" max="3" width="10.85546875" style="11" customWidth="1"/>
    <col min="4" max="4" width="7.85546875" style="11" customWidth="1"/>
    <col min="5" max="5" width="9.28515625" style="11" bestFit="1" customWidth="1"/>
    <col min="6" max="6" width="7.85546875" style="11" customWidth="1"/>
    <col min="7" max="7" width="10.5703125" style="11" bestFit="1" customWidth="1"/>
    <col min="8" max="8" width="8" style="11" customWidth="1"/>
    <col min="9" max="9" width="9.28515625" style="11" bestFit="1" customWidth="1"/>
    <col min="10" max="10" width="8.7109375" style="11" customWidth="1"/>
    <col min="11" max="11" width="10" style="11" bestFit="1" customWidth="1"/>
    <col min="12" max="12" width="7.28515625" style="11" customWidth="1"/>
    <col min="13" max="13" width="9.28515625" style="11" bestFit="1" customWidth="1"/>
    <col min="14" max="14" width="7" style="11" customWidth="1"/>
    <col min="15" max="16384" width="9.140625" style="11"/>
  </cols>
  <sheetData>
    <row r="2" spans="2:14" x14ac:dyDescent="0.25">
      <c r="B2" s="864" t="s">
        <v>344</v>
      </c>
      <c r="C2" s="864"/>
      <c r="D2" s="864"/>
      <c r="E2" s="864"/>
      <c r="F2" s="864"/>
      <c r="G2" s="864"/>
      <c r="H2" s="864"/>
      <c r="I2" s="864"/>
      <c r="J2" s="864"/>
      <c r="K2" s="864"/>
      <c r="L2" s="864"/>
      <c r="M2" s="864"/>
      <c r="N2" s="864"/>
    </row>
    <row r="3" spans="2:14" ht="14.25" customHeight="1" thickBot="1" x14ac:dyDescent="0.3">
      <c r="B3" s="211"/>
      <c r="C3" s="209"/>
      <c r="D3" s="209"/>
      <c r="E3" s="209"/>
      <c r="F3" s="209"/>
      <c r="K3" s="190"/>
      <c r="L3" s="190"/>
      <c r="M3" s="190"/>
      <c r="N3" s="190"/>
    </row>
    <row r="4" spans="2:14" x14ac:dyDescent="0.25">
      <c r="B4" s="865" t="s">
        <v>147</v>
      </c>
      <c r="C4" s="871" t="s">
        <v>134</v>
      </c>
      <c r="D4" s="872"/>
      <c r="E4" s="872"/>
      <c r="F4" s="873"/>
      <c r="G4" s="868" t="s">
        <v>408</v>
      </c>
      <c r="H4" s="869"/>
      <c r="I4" s="869"/>
      <c r="J4" s="870"/>
      <c r="K4" s="874" t="s">
        <v>154</v>
      </c>
      <c r="L4" s="872"/>
      <c r="M4" s="872"/>
      <c r="N4" s="873"/>
    </row>
    <row r="5" spans="2:14" ht="27.75" customHeight="1" x14ac:dyDescent="0.25">
      <c r="B5" s="866"/>
      <c r="C5" s="875" t="s">
        <v>4</v>
      </c>
      <c r="D5" s="861"/>
      <c r="E5" s="862" t="s">
        <v>132</v>
      </c>
      <c r="F5" s="863"/>
      <c r="G5" s="875" t="s">
        <v>4</v>
      </c>
      <c r="H5" s="861"/>
      <c r="I5" s="862" t="s">
        <v>132</v>
      </c>
      <c r="J5" s="863"/>
      <c r="K5" s="860" t="s">
        <v>4</v>
      </c>
      <c r="L5" s="861"/>
      <c r="M5" s="862" t="s">
        <v>132</v>
      </c>
      <c r="N5" s="863"/>
    </row>
    <row r="6" spans="2:14" ht="27.75" customHeight="1" thickBot="1" x14ac:dyDescent="0.3">
      <c r="B6" s="867"/>
      <c r="C6" s="235" t="s">
        <v>151</v>
      </c>
      <c r="D6" s="236" t="s">
        <v>152</v>
      </c>
      <c r="E6" s="238" t="s">
        <v>151</v>
      </c>
      <c r="F6" s="237" t="s">
        <v>152</v>
      </c>
      <c r="G6" s="235" t="s">
        <v>151</v>
      </c>
      <c r="H6" s="236" t="s">
        <v>152</v>
      </c>
      <c r="I6" s="238" t="s">
        <v>151</v>
      </c>
      <c r="J6" s="237" t="s">
        <v>152</v>
      </c>
      <c r="K6" s="238" t="s">
        <v>151</v>
      </c>
      <c r="L6" s="236" t="s">
        <v>152</v>
      </c>
      <c r="M6" s="238" t="s">
        <v>151</v>
      </c>
      <c r="N6" s="237" t="s">
        <v>152</v>
      </c>
    </row>
    <row r="7" spans="2:14" ht="18.75" x14ac:dyDescent="0.3">
      <c r="B7" s="354" t="s">
        <v>150</v>
      </c>
      <c r="C7" s="355">
        <v>107567</v>
      </c>
      <c r="D7" s="131">
        <v>100</v>
      </c>
      <c r="E7" s="71">
        <v>56384</v>
      </c>
      <c r="F7" s="132">
        <v>100</v>
      </c>
      <c r="G7" s="355">
        <v>90972</v>
      </c>
      <c r="H7" s="131">
        <v>100</v>
      </c>
      <c r="I7" s="71">
        <v>48619</v>
      </c>
      <c r="J7" s="132">
        <v>100</v>
      </c>
      <c r="K7" s="356">
        <f>G7-C7</f>
        <v>-16595</v>
      </c>
      <c r="L7" s="357">
        <f>K7/C7*100</f>
        <v>-15.427593964691773</v>
      </c>
      <c r="M7" s="358">
        <f>I7-E7</f>
        <v>-7765</v>
      </c>
      <c r="N7" s="359">
        <f>M7/E7*100</f>
        <v>-13.771637343927356</v>
      </c>
    </row>
    <row r="8" spans="2:14" ht="16.5" customHeight="1" thickBot="1" x14ac:dyDescent="0.3">
      <c r="B8" s="347" t="s">
        <v>301</v>
      </c>
      <c r="C8" s="3">
        <v>95671</v>
      </c>
      <c r="D8" s="344" t="s">
        <v>131</v>
      </c>
      <c r="E8" s="5">
        <v>51309</v>
      </c>
      <c r="F8" s="348" t="s">
        <v>131</v>
      </c>
      <c r="G8" s="3">
        <v>80704</v>
      </c>
      <c r="H8" s="344" t="s">
        <v>131</v>
      </c>
      <c r="I8" s="5">
        <v>44172</v>
      </c>
      <c r="J8" s="348" t="s">
        <v>131</v>
      </c>
      <c r="K8" s="147">
        <f>SUM(G8)-C8</f>
        <v>-14967</v>
      </c>
      <c r="L8" s="345">
        <f>K8/C8*100</f>
        <v>-15.644239111120402</v>
      </c>
      <c r="M8" s="148">
        <f>SUM(I8)-E8</f>
        <v>-7137</v>
      </c>
      <c r="N8" s="346">
        <f>M8/E8*100</f>
        <v>-13.909840378880897</v>
      </c>
    </row>
    <row r="9" spans="2:14" ht="16.5" customHeight="1" thickBot="1" x14ac:dyDescent="0.3">
      <c r="B9" s="673" t="s">
        <v>65</v>
      </c>
      <c r="C9" s="674"/>
      <c r="D9" s="675"/>
      <c r="E9" s="674"/>
      <c r="F9" s="675"/>
      <c r="G9" s="674"/>
      <c r="H9" s="675"/>
      <c r="I9" s="674"/>
      <c r="J9" s="675"/>
      <c r="K9" s="676"/>
      <c r="L9" s="677"/>
      <c r="M9" s="676"/>
      <c r="N9" s="678"/>
    </row>
    <row r="10" spans="2:14" x14ac:dyDescent="0.25">
      <c r="B10" s="329" t="s">
        <v>303</v>
      </c>
      <c r="C10" s="330">
        <v>33604</v>
      </c>
      <c r="D10" s="333">
        <f>SUM(C10*100/C7)</f>
        <v>31.240064331997733</v>
      </c>
      <c r="E10" s="334">
        <v>18559</v>
      </c>
      <c r="F10" s="335">
        <f>SUM(E10*100/E7)</f>
        <v>32.915366061293987</v>
      </c>
      <c r="G10" s="330">
        <v>27007</v>
      </c>
      <c r="H10" s="350">
        <f>SUM(G10*100/G7)</f>
        <v>29.687156487710503</v>
      </c>
      <c r="I10" s="332">
        <v>15577</v>
      </c>
      <c r="J10" s="350">
        <f>SUM(I10*100/I7)</f>
        <v>32.038914827536559</v>
      </c>
      <c r="K10" s="336">
        <f>G10-C10</f>
        <v>-6597</v>
      </c>
      <c r="L10" s="350">
        <f>K10/C10*100</f>
        <v>-19.631591477205095</v>
      </c>
      <c r="M10" s="331">
        <f t="shared" ref="M10:M17" si="0">I10-E10</f>
        <v>-2982</v>
      </c>
      <c r="N10" s="352">
        <f t="shared" ref="N10:N17" si="1">M10/E10*100</f>
        <v>-16.067676060132548</v>
      </c>
    </row>
    <row r="11" spans="2:14" x14ac:dyDescent="0.25">
      <c r="B11" s="210" t="s">
        <v>302</v>
      </c>
      <c r="C11" s="196">
        <v>16279</v>
      </c>
      <c r="D11" s="192">
        <f>SUM(C11*100/C7)</f>
        <v>15.133823570425873</v>
      </c>
      <c r="E11" s="198">
        <v>8249</v>
      </c>
      <c r="F11" s="193">
        <f>SUM(E11*100/E7)</f>
        <v>14.630036889897843</v>
      </c>
      <c r="G11" s="196">
        <v>12756</v>
      </c>
      <c r="H11" s="192">
        <f>SUM(G11*100/G7)</f>
        <v>14.021896847381612</v>
      </c>
      <c r="I11" s="197">
        <v>6683</v>
      </c>
      <c r="J11" s="192">
        <f>SUM(I11*100/I7)</f>
        <v>13.7456549908472</v>
      </c>
      <c r="K11" s="143">
        <f>G11-C11</f>
        <v>-3523</v>
      </c>
      <c r="L11" s="249">
        <f>K11/C11*100</f>
        <v>-21.641378463050557</v>
      </c>
      <c r="M11" s="145">
        <f t="shared" si="0"/>
        <v>-1566</v>
      </c>
      <c r="N11" s="142">
        <f t="shared" si="1"/>
        <v>-18.984119287186328</v>
      </c>
    </row>
    <row r="12" spans="2:14" x14ac:dyDescent="0.25">
      <c r="B12" s="195" t="s">
        <v>304</v>
      </c>
      <c r="C12" s="196">
        <v>64838</v>
      </c>
      <c r="D12" s="192">
        <f>SUM(C12*100/C7)</f>
        <v>60.276850707001216</v>
      </c>
      <c r="E12" s="198">
        <v>36542</v>
      </c>
      <c r="F12" s="193">
        <f>SUM(E12*100/E7)</f>
        <v>64.809165720771844</v>
      </c>
      <c r="G12" s="196">
        <v>54543</v>
      </c>
      <c r="H12" s="192">
        <f>SUM(G12*100/G7)</f>
        <v>59.955810579079277</v>
      </c>
      <c r="I12" s="197">
        <v>31429</v>
      </c>
      <c r="J12" s="192">
        <f>SUM(I12*100/I7)</f>
        <v>64.643452148337076</v>
      </c>
      <c r="K12" s="143">
        <f>G12-C12</f>
        <v>-10295</v>
      </c>
      <c r="L12" s="249">
        <f t="shared" ref="L12:L17" si="2">K12/C12*100</f>
        <v>-15.878034485949597</v>
      </c>
      <c r="M12" s="145">
        <f t="shared" si="0"/>
        <v>-5113</v>
      </c>
      <c r="N12" s="142">
        <f t="shared" si="1"/>
        <v>-13.992118657982594</v>
      </c>
    </row>
    <row r="13" spans="2:14" x14ac:dyDescent="0.25">
      <c r="B13" s="195" t="s">
        <v>305</v>
      </c>
      <c r="C13" s="196">
        <v>25194</v>
      </c>
      <c r="D13" s="192">
        <f>SUM(C13*100/C7)</f>
        <v>23.421681370680599</v>
      </c>
      <c r="E13" s="198">
        <v>9913</v>
      </c>
      <c r="F13" s="193">
        <f>SUM(E13*100/E7)</f>
        <v>17.581228717366628</v>
      </c>
      <c r="G13" s="196">
        <v>21733</v>
      </c>
      <c r="H13" s="192">
        <f>SUM(G13*100/G7)</f>
        <v>23.889768280349998</v>
      </c>
      <c r="I13" s="197">
        <v>8275</v>
      </c>
      <c r="J13" s="192">
        <f>SUM(I13*100/I7)</f>
        <v>17.020095024578868</v>
      </c>
      <c r="K13" s="143">
        <f>G13-C13</f>
        <v>-3461</v>
      </c>
      <c r="L13" s="249">
        <f t="shared" si="2"/>
        <v>-13.737397793125346</v>
      </c>
      <c r="M13" s="145">
        <f t="shared" si="0"/>
        <v>-1638</v>
      </c>
      <c r="N13" s="142">
        <f t="shared" si="1"/>
        <v>-16.523756683143347</v>
      </c>
    </row>
    <row r="14" spans="2:14" x14ac:dyDescent="0.25">
      <c r="B14" s="195" t="s">
        <v>306</v>
      </c>
      <c r="C14" s="199">
        <v>2567</v>
      </c>
      <c r="D14" s="192">
        <f>SUM(C14*100/C7)</f>
        <v>2.3864196268372271</v>
      </c>
      <c r="E14" s="200">
        <v>1631</v>
      </c>
      <c r="F14" s="193">
        <f>SUM(E14*100/E7)</f>
        <v>2.8926645856980704</v>
      </c>
      <c r="G14" s="196">
        <v>1897</v>
      </c>
      <c r="H14" s="351">
        <f>SUM(G14*100/G7)</f>
        <v>2.0852570021545089</v>
      </c>
      <c r="I14" s="197">
        <v>1192</v>
      </c>
      <c r="J14" s="351">
        <f>SUM(I14*100/I7)</f>
        <v>2.451716407165923</v>
      </c>
      <c r="K14" s="194">
        <f t="shared" ref="K14:K17" si="3">G14-C14</f>
        <v>-670</v>
      </c>
      <c r="L14" s="351">
        <f t="shared" si="2"/>
        <v>-26.100506427736658</v>
      </c>
      <c r="M14" s="191">
        <f t="shared" si="0"/>
        <v>-439</v>
      </c>
      <c r="N14" s="353">
        <f t="shared" si="1"/>
        <v>-26.916002452483141</v>
      </c>
    </row>
    <row r="15" spans="2:14" ht="15.75" customHeight="1" x14ac:dyDescent="0.25">
      <c r="B15" s="195" t="s">
        <v>307</v>
      </c>
      <c r="C15" s="196">
        <v>18550</v>
      </c>
      <c r="D15" s="192">
        <f>SUM(C15*100/C7)</f>
        <v>17.245065865925422</v>
      </c>
      <c r="E15" s="198">
        <v>14773</v>
      </c>
      <c r="F15" s="193">
        <f>SUM(E15*100/E7)</f>
        <v>26.200695232690126</v>
      </c>
      <c r="G15" s="196">
        <v>17383</v>
      </c>
      <c r="H15" s="351">
        <f>SUM(G15*100/G7)</f>
        <v>19.108077210570286</v>
      </c>
      <c r="I15" s="197">
        <v>14255</v>
      </c>
      <c r="J15" s="351">
        <f>SUM(I15*100/I7)</f>
        <v>29.319813241736771</v>
      </c>
      <c r="K15" s="194">
        <f t="shared" si="3"/>
        <v>-1167</v>
      </c>
      <c r="L15" s="351">
        <f t="shared" si="2"/>
        <v>-6.2911051212938007</v>
      </c>
      <c r="M15" s="191">
        <f t="shared" si="0"/>
        <v>-518</v>
      </c>
      <c r="N15" s="353">
        <f t="shared" si="1"/>
        <v>-3.506396804982062</v>
      </c>
    </row>
    <row r="16" spans="2:14" ht="30" x14ac:dyDescent="0.25">
      <c r="B16" s="195" t="s">
        <v>308</v>
      </c>
      <c r="C16" s="196">
        <v>158</v>
      </c>
      <c r="D16" s="192">
        <f>SUM(C16*100/C7)</f>
        <v>0.1468851971329497</v>
      </c>
      <c r="E16" s="198">
        <v>100</v>
      </c>
      <c r="F16" s="193">
        <f>SUM(E16*100/E7)</f>
        <v>0.17735527809307605</v>
      </c>
      <c r="G16" s="196">
        <v>155</v>
      </c>
      <c r="H16" s="351">
        <f>SUM(G16*100/G7)</f>
        <v>0.17038209558985182</v>
      </c>
      <c r="I16" s="197">
        <v>106</v>
      </c>
      <c r="J16" s="351">
        <f>SUM(I16*100/I7)</f>
        <v>0.21802176103992266</v>
      </c>
      <c r="K16" s="194">
        <f t="shared" si="3"/>
        <v>-3</v>
      </c>
      <c r="L16" s="351">
        <f t="shared" si="2"/>
        <v>-1.89873417721519</v>
      </c>
      <c r="M16" s="191">
        <f t="shared" si="0"/>
        <v>6</v>
      </c>
      <c r="N16" s="353">
        <f t="shared" si="1"/>
        <v>6</v>
      </c>
    </row>
    <row r="17" spans="2:14" ht="15.75" thickBot="1" x14ac:dyDescent="0.3">
      <c r="B17" s="201" t="s">
        <v>309</v>
      </c>
      <c r="C17" s="202">
        <v>4822</v>
      </c>
      <c r="D17" s="203">
        <f>SUM(C17*100/C7)</f>
        <v>4.4827874719941994</v>
      </c>
      <c r="E17" s="205">
        <v>2289</v>
      </c>
      <c r="F17" s="349">
        <f>SUM(E17*100/E7)</f>
        <v>4.0596623155505105</v>
      </c>
      <c r="G17" s="202">
        <v>4018</v>
      </c>
      <c r="H17" s="203">
        <f>SUM(G17*100/G7)</f>
        <v>4.4167436134195137</v>
      </c>
      <c r="I17" s="204">
        <v>1854</v>
      </c>
      <c r="J17" s="203">
        <f>SUM(I17*100/I7)</f>
        <v>3.8133240091322325</v>
      </c>
      <c r="K17" s="146">
        <f t="shared" si="3"/>
        <v>-804</v>
      </c>
      <c r="L17" s="252">
        <f t="shared" si="2"/>
        <v>-16.673579427623391</v>
      </c>
      <c r="M17" s="148">
        <f t="shared" si="0"/>
        <v>-435</v>
      </c>
      <c r="N17" s="149">
        <f t="shared" si="1"/>
        <v>-19.003931847968545</v>
      </c>
    </row>
    <row r="18" spans="2:14" x14ac:dyDescent="0.25">
      <c r="B18" s="211"/>
      <c r="C18" s="206"/>
      <c r="D18" s="207"/>
      <c r="E18" s="206"/>
      <c r="F18" s="207"/>
      <c r="G18" s="206"/>
      <c r="H18" s="208"/>
      <c r="I18" s="206"/>
      <c r="J18" s="208"/>
      <c r="K18" s="208"/>
      <c r="L18" s="208"/>
      <c r="M18" s="208"/>
      <c r="N18" s="208"/>
    </row>
    <row r="19" spans="2:14" ht="30" customHeight="1" x14ac:dyDescent="0.25">
      <c r="B19" s="864"/>
      <c r="C19" s="864"/>
      <c r="D19" s="864"/>
      <c r="E19" s="864"/>
      <c r="F19" s="864"/>
      <c r="G19" s="864"/>
      <c r="H19" s="864"/>
      <c r="I19" s="864"/>
      <c r="J19" s="864"/>
      <c r="K19" s="864"/>
      <c r="L19" s="864"/>
      <c r="M19" s="864"/>
      <c r="N19" s="864"/>
    </row>
  </sheetData>
  <mergeCells count="12">
    <mergeCell ref="K5:L5"/>
    <mergeCell ref="M5:N5"/>
    <mergeCell ref="B19:N19"/>
    <mergeCell ref="B2:N2"/>
    <mergeCell ref="B4:B6"/>
    <mergeCell ref="G4:J4"/>
    <mergeCell ref="C4:F4"/>
    <mergeCell ref="K4:N4"/>
    <mergeCell ref="G5:H5"/>
    <mergeCell ref="I5:J5"/>
    <mergeCell ref="C5:D5"/>
    <mergeCell ref="E5:F5"/>
  </mergeCells>
  <pageMargins left="0.70866141732283472" right="0.70866141732283472" top="1.7322834645669292" bottom="0.74803149606299213" header="0.31496062992125984" footer="0.31496062992125984"/>
  <pageSetup paperSize="9" scale="7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B1:N37"/>
  <sheetViews>
    <sheetView workbookViewId="0">
      <selection activeCell="B2" sqref="B2:N37"/>
    </sheetView>
  </sheetViews>
  <sheetFormatPr defaultRowHeight="15" x14ac:dyDescent="0.25"/>
  <cols>
    <col min="1" max="1" width="4.7109375" style="107" customWidth="1"/>
    <col min="2" max="2" width="23.42578125" style="107" customWidth="1"/>
    <col min="3" max="4" width="10.85546875" style="107" customWidth="1"/>
    <col min="5" max="5" width="8.85546875" style="107" customWidth="1"/>
    <col min="6" max="7" width="9.140625" style="107"/>
    <col min="8" max="8" width="7.85546875" style="107" customWidth="1"/>
    <col min="9" max="10" width="9.28515625" style="107" bestFit="1" customWidth="1"/>
    <col min="11" max="11" width="8" style="107" customWidth="1"/>
    <col min="12" max="13" width="9.140625" style="107"/>
    <col min="14" max="14" width="8.28515625" style="107" customWidth="1"/>
    <col min="15" max="16384" width="9.140625" style="107"/>
  </cols>
  <sheetData>
    <row r="1" spans="2:14" ht="12" customHeight="1" x14ac:dyDescent="0.25"/>
    <row r="2" spans="2:14" x14ac:dyDescent="0.25">
      <c r="B2" s="11" t="s">
        <v>345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2:14" x14ac:dyDescent="0.25">
      <c r="B3" s="11" t="s">
        <v>369</v>
      </c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2:14" ht="15.75" thickBot="1" x14ac:dyDescent="0.3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2:14" ht="17.25" customHeight="1" thickBot="1" x14ac:dyDescent="0.3">
      <c r="B5" s="801" t="s">
        <v>147</v>
      </c>
      <c r="C5" s="778" t="s">
        <v>408</v>
      </c>
      <c r="D5" s="779"/>
      <c r="E5" s="779"/>
      <c r="F5" s="779"/>
      <c r="G5" s="779"/>
      <c r="H5" s="779"/>
      <c r="I5" s="779"/>
      <c r="J5" s="779"/>
      <c r="K5" s="779"/>
      <c r="L5" s="779"/>
      <c r="M5" s="779"/>
      <c r="N5" s="780"/>
    </row>
    <row r="6" spans="2:14" ht="21" customHeight="1" x14ac:dyDescent="0.25">
      <c r="B6" s="885"/>
      <c r="C6" s="775" t="s">
        <v>150</v>
      </c>
      <c r="D6" s="799"/>
      <c r="E6" s="776"/>
      <c r="F6" s="775" t="s">
        <v>310</v>
      </c>
      <c r="G6" s="799"/>
      <c r="H6" s="799"/>
      <c r="I6" s="799"/>
      <c r="J6" s="799"/>
      <c r="K6" s="799"/>
      <c r="L6" s="799"/>
      <c r="M6" s="799"/>
      <c r="N6" s="776"/>
    </row>
    <row r="7" spans="2:14" ht="17.25" customHeight="1" thickBot="1" x14ac:dyDescent="0.3">
      <c r="B7" s="885"/>
      <c r="C7" s="886"/>
      <c r="D7" s="887"/>
      <c r="E7" s="888"/>
      <c r="F7" s="877" t="s">
        <v>222</v>
      </c>
      <c r="G7" s="882"/>
      <c r="H7" s="882"/>
      <c r="I7" s="882" t="s">
        <v>133</v>
      </c>
      <c r="J7" s="882"/>
      <c r="K7" s="882"/>
      <c r="L7" s="882" t="s">
        <v>223</v>
      </c>
      <c r="M7" s="882"/>
      <c r="N7" s="889"/>
    </row>
    <row r="8" spans="2:14" ht="18" customHeight="1" x14ac:dyDescent="0.25">
      <c r="B8" s="885"/>
      <c r="C8" s="876" t="s">
        <v>4</v>
      </c>
      <c r="D8" s="878" t="s">
        <v>132</v>
      </c>
      <c r="E8" s="879"/>
      <c r="F8" s="781" t="s">
        <v>4</v>
      </c>
      <c r="G8" s="881" t="s">
        <v>132</v>
      </c>
      <c r="H8" s="881"/>
      <c r="I8" s="881" t="s">
        <v>4</v>
      </c>
      <c r="J8" s="881" t="s">
        <v>132</v>
      </c>
      <c r="K8" s="881"/>
      <c r="L8" s="881" t="s">
        <v>4</v>
      </c>
      <c r="M8" s="881" t="s">
        <v>132</v>
      </c>
      <c r="N8" s="883"/>
    </row>
    <row r="9" spans="2:14" ht="15.75" thickBot="1" x14ac:dyDescent="0.3">
      <c r="B9" s="811"/>
      <c r="C9" s="877"/>
      <c r="D9" s="338" t="s">
        <v>151</v>
      </c>
      <c r="E9" s="339" t="s">
        <v>152</v>
      </c>
      <c r="F9" s="782"/>
      <c r="G9" s="338" t="s">
        <v>151</v>
      </c>
      <c r="H9" s="338" t="s">
        <v>152</v>
      </c>
      <c r="I9" s="882"/>
      <c r="J9" s="338" t="s">
        <v>151</v>
      </c>
      <c r="K9" s="338" t="s">
        <v>152</v>
      </c>
      <c r="L9" s="882"/>
      <c r="M9" s="338" t="s">
        <v>151</v>
      </c>
      <c r="N9" s="339" t="s">
        <v>152</v>
      </c>
    </row>
    <row r="10" spans="2:14" ht="26.25" customHeight="1" thickBot="1" x14ac:dyDescent="0.3">
      <c r="B10" s="363" t="s">
        <v>29</v>
      </c>
      <c r="C10" s="364">
        <f>SUM(C11:C35)</f>
        <v>90972</v>
      </c>
      <c r="D10" s="365">
        <f>SUM(D11:D35)</f>
        <v>48619</v>
      </c>
      <c r="E10" s="366">
        <f>D10/C10*100</f>
        <v>53.443916809567781</v>
      </c>
      <c r="F10" s="364">
        <f>SUM(F11:F35)</f>
        <v>27007</v>
      </c>
      <c r="G10" s="365">
        <f>SUM(G11:G35)</f>
        <v>15577</v>
      </c>
      <c r="H10" s="431">
        <f>G10/F10*100</f>
        <v>57.677639130595772</v>
      </c>
      <c r="I10" s="365">
        <f>SUM(I11:I35)</f>
        <v>42232</v>
      </c>
      <c r="J10" s="365">
        <f t="shared" ref="J10" si="0">SUM(J11:J35)</f>
        <v>24767</v>
      </c>
      <c r="K10" s="431">
        <f>J10/I10*100</f>
        <v>58.645103239249863</v>
      </c>
      <c r="L10" s="365">
        <f>SUM(L11:L35)</f>
        <v>21733</v>
      </c>
      <c r="M10" s="365">
        <f>SUM(M11:M35)</f>
        <v>8275</v>
      </c>
      <c r="N10" s="366">
        <f>M10/L10*100</f>
        <v>38.075737357934933</v>
      </c>
    </row>
    <row r="11" spans="2:14" ht="15.75" thickTop="1" x14ac:dyDescent="0.25">
      <c r="B11" s="239" t="s">
        <v>30</v>
      </c>
      <c r="C11" s="243">
        <v>1323</v>
      </c>
      <c r="D11" s="244">
        <v>722</v>
      </c>
      <c r="E11" s="80">
        <f>D11/C11*100</f>
        <v>54.572940287226004</v>
      </c>
      <c r="F11" s="243">
        <v>387</v>
      </c>
      <c r="G11" s="244">
        <v>239</v>
      </c>
      <c r="H11" s="360">
        <f>G11/F11*100</f>
        <v>61.75710594315246</v>
      </c>
      <c r="I11" s="244">
        <f t="shared" ref="I11:I35" si="1">SUM(C11)-(F11+L11)</f>
        <v>617</v>
      </c>
      <c r="J11" s="244">
        <f t="shared" ref="J11:J35" si="2">SUM(D11)-(G11+M11)</f>
        <v>360</v>
      </c>
      <c r="K11" s="360">
        <f>J11/I11*100</f>
        <v>58.346839546191241</v>
      </c>
      <c r="L11" s="244">
        <v>319</v>
      </c>
      <c r="M11" s="244">
        <v>123</v>
      </c>
      <c r="N11" s="80">
        <f t="shared" ref="N11:N35" si="3">M11/L11*100</f>
        <v>38.557993730407524</v>
      </c>
    </row>
    <row r="12" spans="2:14" x14ac:dyDescent="0.25">
      <c r="B12" s="240" t="s">
        <v>31</v>
      </c>
      <c r="C12" s="76">
        <v>4773</v>
      </c>
      <c r="D12" s="9">
        <v>2618</v>
      </c>
      <c r="E12" s="7">
        <f>D12/C12*100</f>
        <v>54.850199036245549</v>
      </c>
      <c r="F12" s="76">
        <v>1308</v>
      </c>
      <c r="G12" s="9">
        <v>729</v>
      </c>
      <c r="H12" s="10">
        <f>G12/F12*100</f>
        <v>55.733944954128447</v>
      </c>
      <c r="I12" s="9">
        <f t="shared" si="1"/>
        <v>2260</v>
      </c>
      <c r="J12" s="9">
        <f t="shared" si="2"/>
        <v>1354</v>
      </c>
      <c r="K12" s="10">
        <f t="shared" ref="K12:K35" si="4">J12/I12*100</f>
        <v>59.911504424778762</v>
      </c>
      <c r="L12" s="9">
        <v>1205</v>
      </c>
      <c r="M12" s="9">
        <v>535</v>
      </c>
      <c r="N12" s="7">
        <f t="shared" si="3"/>
        <v>44.398340248962654</v>
      </c>
    </row>
    <row r="13" spans="2:14" x14ac:dyDescent="0.25">
      <c r="B13" s="240" t="s">
        <v>32</v>
      </c>
      <c r="C13" s="76">
        <v>4138</v>
      </c>
      <c r="D13" s="9">
        <v>2571</v>
      </c>
      <c r="E13" s="7">
        <f t="shared" ref="E13:E35" si="5">D13/C13*100</f>
        <v>62.131464475592068</v>
      </c>
      <c r="F13" s="76">
        <v>1351</v>
      </c>
      <c r="G13" s="9">
        <v>876</v>
      </c>
      <c r="H13" s="10">
        <f>G13/F13*100</f>
        <v>64.840858623242042</v>
      </c>
      <c r="I13" s="9">
        <f t="shared" si="1"/>
        <v>1830</v>
      </c>
      <c r="J13" s="9">
        <f t="shared" si="2"/>
        <v>1261</v>
      </c>
      <c r="K13" s="10">
        <f t="shared" si="4"/>
        <v>68.907103825136616</v>
      </c>
      <c r="L13" s="9">
        <v>957</v>
      </c>
      <c r="M13" s="9">
        <v>434</v>
      </c>
      <c r="N13" s="7">
        <f t="shared" si="3"/>
        <v>45.350052246603973</v>
      </c>
    </row>
    <row r="14" spans="2:14" x14ac:dyDescent="0.25">
      <c r="B14" s="240" t="s">
        <v>33</v>
      </c>
      <c r="C14" s="76">
        <v>7025</v>
      </c>
      <c r="D14" s="9">
        <v>3621</v>
      </c>
      <c r="E14" s="7">
        <f t="shared" si="5"/>
        <v>51.544483985765119</v>
      </c>
      <c r="F14" s="76">
        <v>2102</v>
      </c>
      <c r="G14" s="9">
        <v>1133</v>
      </c>
      <c r="H14" s="10">
        <f>G14/F14*100</f>
        <v>53.901046622264516</v>
      </c>
      <c r="I14" s="9">
        <f t="shared" si="1"/>
        <v>3356</v>
      </c>
      <c r="J14" s="9">
        <f t="shared" si="2"/>
        <v>1890</v>
      </c>
      <c r="K14" s="10">
        <f t="shared" si="4"/>
        <v>56.317044100119183</v>
      </c>
      <c r="L14" s="9">
        <v>1567</v>
      </c>
      <c r="M14" s="9">
        <v>598</v>
      </c>
      <c r="N14" s="7">
        <f t="shared" si="3"/>
        <v>38.162093171665603</v>
      </c>
    </row>
    <row r="15" spans="2:14" x14ac:dyDescent="0.25">
      <c r="B15" s="240" t="s">
        <v>34</v>
      </c>
      <c r="C15" s="76">
        <v>5748</v>
      </c>
      <c r="D15" s="9">
        <v>3458</v>
      </c>
      <c r="E15" s="7">
        <f t="shared" si="5"/>
        <v>60.160055671537926</v>
      </c>
      <c r="F15" s="76">
        <v>1557</v>
      </c>
      <c r="G15" s="9">
        <v>1033</v>
      </c>
      <c r="H15" s="10">
        <f t="shared" ref="H15:H33" si="6">G15/F15*100</f>
        <v>66.345536287732827</v>
      </c>
      <c r="I15" s="9">
        <f t="shared" si="1"/>
        <v>2893</v>
      </c>
      <c r="J15" s="9">
        <f t="shared" si="2"/>
        <v>1876</v>
      </c>
      <c r="K15" s="10">
        <f t="shared" si="4"/>
        <v>64.846180435534052</v>
      </c>
      <c r="L15" s="9">
        <v>1298</v>
      </c>
      <c r="M15" s="9">
        <v>549</v>
      </c>
      <c r="N15" s="7">
        <f>M15/L15*100</f>
        <v>42.295839753466872</v>
      </c>
    </row>
    <row r="16" spans="2:14" x14ac:dyDescent="0.25">
      <c r="B16" s="240" t="s">
        <v>35</v>
      </c>
      <c r="C16" s="76">
        <v>2324</v>
      </c>
      <c r="D16" s="9">
        <v>1203</v>
      </c>
      <c r="E16" s="7">
        <f t="shared" si="5"/>
        <v>51.764199655765921</v>
      </c>
      <c r="F16" s="76">
        <v>704</v>
      </c>
      <c r="G16" s="9">
        <v>389</v>
      </c>
      <c r="H16" s="10">
        <f t="shared" si="6"/>
        <v>55.25568181818182</v>
      </c>
      <c r="I16" s="9">
        <f t="shared" si="1"/>
        <v>1031</v>
      </c>
      <c r="J16" s="9">
        <f t="shared" si="2"/>
        <v>613</v>
      </c>
      <c r="K16" s="10">
        <f>J16/I16*100</f>
        <v>59.456838021338513</v>
      </c>
      <c r="L16" s="9">
        <v>589</v>
      </c>
      <c r="M16" s="9">
        <v>201</v>
      </c>
      <c r="N16" s="7">
        <f t="shared" si="3"/>
        <v>34.125636672325975</v>
      </c>
    </row>
    <row r="17" spans="2:14" x14ac:dyDescent="0.25">
      <c r="B17" s="240" t="s">
        <v>36</v>
      </c>
      <c r="C17" s="76">
        <v>2608</v>
      </c>
      <c r="D17" s="9">
        <v>1414</v>
      </c>
      <c r="E17" s="7">
        <f>D17/C17*100</f>
        <v>54.217791411042946</v>
      </c>
      <c r="F17" s="76">
        <v>695</v>
      </c>
      <c r="G17" s="9">
        <v>425</v>
      </c>
      <c r="H17" s="10">
        <f t="shared" si="6"/>
        <v>61.151079136690647</v>
      </c>
      <c r="I17" s="9">
        <f t="shared" si="1"/>
        <v>1147</v>
      </c>
      <c r="J17" s="9">
        <f t="shared" si="2"/>
        <v>704</v>
      </c>
      <c r="K17" s="10">
        <f t="shared" si="4"/>
        <v>61.377506538796865</v>
      </c>
      <c r="L17" s="9">
        <v>766</v>
      </c>
      <c r="M17" s="9">
        <v>285</v>
      </c>
      <c r="N17" s="7">
        <f>M17/L17*100</f>
        <v>37.206266318537864</v>
      </c>
    </row>
    <row r="18" spans="2:14" x14ac:dyDescent="0.25">
      <c r="B18" s="240" t="s">
        <v>37</v>
      </c>
      <c r="C18" s="76">
        <v>2026</v>
      </c>
      <c r="D18" s="9">
        <v>968</v>
      </c>
      <c r="E18" s="7">
        <f t="shared" si="5"/>
        <v>47.778874629812442</v>
      </c>
      <c r="F18" s="76">
        <v>588</v>
      </c>
      <c r="G18" s="9">
        <v>281</v>
      </c>
      <c r="H18" s="10">
        <f>G18/F18*100</f>
        <v>47.789115646258502</v>
      </c>
      <c r="I18" s="9">
        <f t="shared" si="1"/>
        <v>939</v>
      </c>
      <c r="J18" s="9">
        <f t="shared" si="2"/>
        <v>504</v>
      </c>
      <c r="K18" s="10">
        <f t="shared" si="4"/>
        <v>53.674121405750796</v>
      </c>
      <c r="L18" s="9">
        <v>499</v>
      </c>
      <c r="M18" s="9">
        <v>183</v>
      </c>
      <c r="N18" s="7">
        <f>M18/L18*100</f>
        <v>36.673346693386769</v>
      </c>
    </row>
    <row r="19" spans="2:14" x14ac:dyDescent="0.25">
      <c r="B19" s="240" t="s">
        <v>38</v>
      </c>
      <c r="C19" s="76">
        <v>3993</v>
      </c>
      <c r="D19" s="9">
        <v>2008</v>
      </c>
      <c r="E19" s="7">
        <f t="shared" si="5"/>
        <v>50.288004007012276</v>
      </c>
      <c r="F19" s="76">
        <v>1355</v>
      </c>
      <c r="G19" s="9">
        <v>707</v>
      </c>
      <c r="H19" s="10">
        <f t="shared" si="6"/>
        <v>52.177121771217713</v>
      </c>
      <c r="I19" s="9">
        <f t="shared" si="1"/>
        <v>1775</v>
      </c>
      <c r="J19" s="9">
        <f t="shared" si="2"/>
        <v>1011</v>
      </c>
      <c r="K19" s="10">
        <f>J19/I19*100</f>
        <v>56.95774647887324</v>
      </c>
      <c r="L19" s="9">
        <v>863</v>
      </c>
      <c r="M19" s="9">
        <v>290</v>
      </c>
      <c r="N19" s="7">
        <f>M19/L19*100</f>
        <v>33.603707995365006</v>
      </c>
    </row>
    <row r="20" spans="2:14" x14ac:dyDescent="0.25">
      <c r="B20" s="240" t="s">
        <v>39</v>
      </c>
      <c r="C20" s="76">
        <v>2402</v>
      </c>
      <c r="D20" s="9">
        <v>1131</v>
      </c>
      <c r="E20" s="7">
        <f t="shared" si="5"/>
        <v>47.08576186511241</v>
      </c>
      <c r="F20" s="76">
        <v>768</v>
      </c>
      <c r="G20" s="9">
        <v>411</v>
      </c>
      <c r="H20" s="10">
        <f t="shared" si="6"/>
        <v>53.515625</v>
      </c>
      <c r="I20" s="9">
        <f t="shared" si="1"/>
        <v>1022</v>
      </c>
      <c r="J20" s="9">
        <f t="shared" si="2"/>
        <v>514</v>
      </c>
      <c r="K20" s="10">
        <f t="shared" si="4"/>
        <v>50.293542074363998</v>
      </c>
      <c r="L20" s="9">
        <v>612</v>
      </c>
      <c r="M20" s="9">
        <v>206</v>
      </c>
      <c r="N20" s="7">
        <f>M20/L20*100</f>
        <v>33.66013071895425</v>
      </c>
    </row>
    <row r="21" spans="2:14" x14ac:dyDescent="0.25">
      <c r="B21" s="240" t="s">
        <v>40</v>
      </c>
      <c r="C21" s="76">
        <v>3580</v>
      </c>
      <c r="D21" s="9">
        <v>1748</v>
      </c>
      <c r="E21" s="7">
        <f t="shared" si="5"/>
        <v>48.826815642458101</v>
      </c>
      <c r="F21" s="76">
        <v>1087</v>
      </c>
      <c r="G21" s="9">
        <v>601</v>
      </c>
      <c r="H21" s="10">
        <f>G21/F21*100</f>
        <v>55.289788408463657</v>
      </c>
      <c r="I21" s="9">
        <f t="shared" si="1"/>
        <v>1603</v>
      </c>
      <c r="J21" s="9">
        <f t="shared" si="2"/>
        <v>851</v>
      </c>
      <c r="K21" s="10">
        <f t="shared" si="4"/>
        <v>53.087960074859645</v>
      </c>
      <c r="L21" s="9">
        <v>890</v>
      </c>
      <c r="M21" s="9">
        <v>296</v>
      </c>
      <c r="N21" s="7">
        <f t="shared" si="3"/>
        <v>33.258426966292134</v>
      </c>
    </row>
    <row r="22" spans="2:14" x14ac:dyDescent="0.25">
      <c r="B22" s="240" t="s">
        <v>41</v>
      </c>
      <c r="C22" s="76">
        <v>3618</v>
      </c>
      <c r="D22" s="9">
        <v>2108</v>
      </c>
      <c r="E22" s="7">
        <f t="shared" si="5"/>
        <v>58.264234383637373</v>
      </c>
      <c r="F22" s="76">
        <v>1064</v>
      </c>
      <c r="G22" s="9">
        <v>718</v>
      </c>
      <c r="H22" s="10">
        <f t="shared" si="6"/>
        <v>67.481203007518801</v>
      </c>
      <c r="I22" s="9">
        <f t="shared" si="1"/>
        <v>1606</v>
      </c>
      <c r="J22" s="9">
        <f t="shared" si="2"/>
        <v>1040</v>
      </c>
      <c r="K22" s="10">
        <f t="shared" si="4"/>
        <v>64.75716064757161</v>
      </c>
      <c r="L22" s="9">
        <v>948</v>
      </c>
      <c r="M22" s="9">
        <v>350</v>
      </c>
      <c r="N22" s="7">
        <f t="shared" si="3"/>
        <v>36.919831223628691</v>
      </c>
    </row>
    <row r="23" spans="2:14" x14ac:dyDescent="0.25">
      <c r="B23" s="240" t="s">
        <v>42</v>
      </c>
      <c r="C23" s="76">
        <v>4068</v>
      </c>
      <c r="D23" s="9">
        <v>2105</v>
      </c>
      <c r="E23" s="7">
        <f t="shared" si="5"/>
        <v>51.74532940019666</v>
      </c>
      <c r="F23" s="76">
        <v>1363</v>
      </c>
      <c r="G23" s="9">
        <v>733</v>
      </c>
      <c r="H23" s="10">
        <f t="shared" si="6"/>
        <v>53.778429933969186</v>
      </c>
      <c r="I23" s="9">
        <f t="shared" si="1"/>
        <v>1763</v>
      </c>
      <c r="J23" s="9">
        <f t="shared" si="2"/>
        <v>1015</v>
      </c>
      <c r="K23" s="10">
        <f t="shared" si="4"/>
        <v>57.572319909245607</v>
      </c>
      <c r="L23" s="9">
        <v>942</v>
      </c>
      <c r="M23" s="9">
        <v>357</v>
      </c>
      <c r="N23" s="7">
        <f t="shared" si="3"/>
        <v>37.898089171974526</v>
      </c>
    </row>
    <row r="24" spans="2:14" x14ac:dyDescent="0.25">
      <c r="B24" s="241" t="s">
        <v>43</v>
      </c>
      <c r="C24" s="143">
        <v>4068</v>
      </c>
      <c r="D24" s="145">
        <v>2070</v>
      </c>
      <c r="E24" s="7">
        <f t="shared" si="5"/>
        <v>50.884955752212392</v>
      </c>
      <c r="F24" s="143">
        <v>1401</v>
      </c>
      <c r="G24" s="145">
        <v>768</v>
      </c>
      <c r="H24" s="10">
        <f t="shared" si="6"/>
        <v>54.817987152034263</v>
      </c>
      <c r="I24" s="145">
        <f t="shared" si="1"/>
        <v>1849</v>
      </c>
      <c r="J24" s="145">
        <f t="shared" si="2"/>
        <v>1026</v>
      </c>
      <c r="K24" s="10">
        <f t="shared" si="4"/>
        <v>55.489453758788528</v>
      </c>
      <c r="L24" s="145">
        <v>818</v>
      </c>
      <c r="M24" s="145">
        <v>276</v>
      </c>
      <c r="N24" s="7">
        <f t="shared" si="3"/>
        <v>33.74083129584352</v>
      </c>
    </row>
    <row r="25" spans="2:14" x14ac:dyDescent="0.25">
      <c r="B25" s="241" t="s">
        <v>44</v>
      </c>
      <c r="C25" s="143">
        <v>4663</v>
      </c>
      <c r="D25" s="145">
        <v>2617</v>
      </c>
      <c r="E25" s="7">
        <f t="shared" si="5"/>
        <v>56.122667810422477</v>
      </c>
      <c r="F25" s="143">
        <v>1539</v>
      </c>
      <c r="G25" s="145">
        <v>919</v>
      </c>
      <c r="H25" s="10">
        <f>G25/F25*100</f>
        <v>59.714100064977259</v>
      </c>
      <c r="I25" s="145">
        <f t="shared" si="1"/>
        <v>2195</v>
      </c>
      <c r="J25" s="145">
        <f t="shared" si="2"/>
        <v>1339</v>
      </c>
      <c r="K25" s="10">
        <f t="shared" si="4"/>
        <v>61.002277904328018</v>
      </c>
      <c r="L25" s="145">
        <v>929</v>
      </c>
      <c r="M25" s="145">
        <v>359</v>
      </c>
      <c r="N25" s="7">
        <f t="shared" si="3"/>
        <v>38.64370290635091</v>
      </c>
    </row>
    <row r="26" spans="2:14" x14ac:dyDescent="0.25">
      <c r="B26" s="241" t="s">
        <v>45</v>
      </c>
      <c r="C26" s="143">
        <v>3535</v>
      </c>
      <c r="D26" s="145">
        <v>1984</v>
      </c>
      <c r="E26" s="7">
        <f t="shared" si="5"/>
        <v>56.12446958981613</v>
      </c>
      <c r="F26" s="143">
        <v>1140</v>
      </c>
      <c r="G26" s="145">
        <v>692</v>
      </c>
      <c r="H26" s="10">
        <f t="shared" si="6"/>
        <v>60.701754385964911</v>
      </c>
      <c r="I26" s="145">
        <f t="shared" si="1"/>
        <v>1727</v>
      </c>
      <c r="J26" s="145">
        <f t="shared" si="2"/>
        <v>1038</v>
      </c>
      <c r="K26" s="10">
        <f t="shared" si="4"/>
        <v>60.104226983207873</v>
      </c>
      <c r="L26" s="145">
        <v>668</v>
      </c>
      <c r="M26" s="145">
        <v>254</v>
      </c>
      <c r="N26" s="7">
        <f t="shared" si="3"/>
        <v>38.023952095808383</v>
      </c>
    </row>
    <row r="27" spans="2:14" x14ac:dyDescent="0.25">
      <c r="B27" s="241" t="s">
        <v>46</v>
      </c>
      <c r="C27" s="143">
        <v>6604</v>
      </c>
      <c r="D27" s="145">
        <v>3298</v>
      </c>
      <c r="E27" s="7">
        <f t="shared" si="5"/>
        <v>49.939430648092063</v>
      </c>
      <c r="F27" s="143">
        <v>2221</v>
      </c>
      <c r="G27" s="145">
        <v>1200</v>
      </c>
      <c r="H27" s="10">
        <f t="shared" si="6"/>
        <v>54.0297163439892</v>
      </c>
      <c r="I27" s="145">
        <f t="shared" si="1"/>
        <v>2917</v>
      </c>
      <c r="J27" s="145">
        <f t="shared" si="2"/>
        <v>1619</v>
      </c>
      <c r="K27" s="10">
        <f t="shared" si="4"/>
        <v>55.502228316763805</v>
      </c>
      <c r="L27" s="145">
        <v>1466</v>
      </c>
      <c r="M27" s="145">
        <v>479</v>
      </c>
      <c r="N27" s="7">
        <f t="shared" si="3"/>
        <v>32.67394270122783</v>
      </c>
    </row>
    <row r="28" spans="2:14" x14ac:dyDescent="0.25">
      <c r="B28" s="241" t="s">
        <v>47</v>
      </c>
      <c r="C28" s="143">
        <v>3003</v>
      </c>
      <c r="D28" s="145">
        <v>1577</v>
      </c>
      <c r="E28" s="7">
        <f t="shared" si="5"/>
        <v>52.514152514152514</v>
      </c>
      <c r="F28" s="143">
        <v>907</v>
      </c>
      <c r="G28" s="145">
        <v>547</v>
      </c>
      <c r="H28" s="10">
        <f>G28/F28*100</f>
        <v>60.308710033076075</v>
      </c>
      <c r="I28" s="145">
        <f t="shared" si="1"/>
        <v>1329</v>
      </c>
      <c r="J28" s="145">
        <f t="shared" si="2"/>
        <v>743</v>
      </c>
      <c r="K28" s="10">
        <f t="shared" si="4"/>
        <v>55.906696764484579</v>
      </c>
      <c r="L28" s="145">
        <v>767</v>
      </c>
      <c r="M28" s="145">
        <v>287</v>
      </c>
      <c r="N28" s="7">
        <f t="shared" si="3"/>
        <v>37.418513689700127</v>
      </c>
    </row>
    <row r="29" spans="2:14" x14ac:dyDescent="0.25">
      <c r="B29" s="241" t="s">
        <v>48</v>
      </c>
      <c r="C29" s="143">
        <v>2668</v>
      </c>
      <c r="D29" s="145">
        <v>1501</v>
      </c>
      <c r="E29" s="7">
        <f t="shared" si="5"/>
        <v>56.259370314842585</v>
      </c>
      <c r="F29" s="143">
        <v>737</v>
      </c>
      <c r="G29" s="145">
        <v>483</v>
      </c>
      <c r="H29" s="10">
        <f t="shared" si="6"/>
        <v>65.535956580732702</v>
      </c>
      <c r="I29" s="145">
        <f t="shared" si="1"/>
        <v>1184</v>
      </c>
      <c r="J29" s="145">
        <f t="shared" si="2"/>
        <v>739</v>
      </c>
      <c r="K29" s="10">
        <f t="shared" si="4"/>
        <v>62.41554054054054</v>
      </c>
      <c r="L29" s="145">
        <v>747</v>
      </c>
      <c r="M29" s="145">
        <v>279</v>
      </c>
      <c r="N29" s="7">
        <f t="shared" si="3"/>
        <v>37.349397590361441</v>
      </c>
    </row>
    <row r="30" spans="2:14" x14ac:dyDescent="0.25">
      <c r="B30" s="241" t="s">
        <v>49</v>
      </c>
      <c r="C30" s="143">
        <v>4021</v>
      </c>
      <c r="D30" s="145">
        <v>2154</v>
      </c>
      <c r="E30" s="7">
        <f t="shared" si="5"/>
        <v>53.568763989057445</v>
      </c>
      <c r="F30" s="143">
        <v>1197</v>
      </c>
      <c r="G30" s="145">
        <v>662</v>
      </c>
      <c r="H30" s="10">
        <f t="shared" si="6"/>
        <v>55.304928989139512</v>
      </c>
      <c r="I30" s="145">
        <f t="shared" si="1"/>
        <v>1919</v>
      </c>
      <c r="J30" s="145">
        <f t="shared" si="2"/>
        <v>1145</v>
      </c>
      <c r="K30" s="10">
        <f t="shared" si="4"/>
        <v>59.666492965085979</v>
      </c>
      <c r="L30" s="145">
        <v>905</v>
      </c>
      <c r="M30" s="145">
        <v>347</v>
      </c>
      <c r="N30" s="7">
        <f t="shared" si="3"/>
        <v>38.342541436464089</v>
      </c>
    </row>
    <row r="31" spans="2:14" x14ac:dyDescent="0.25">
      <c r="B31" s="241" t="s">
        <v>50</v>
      </c>
      <c r="C31" s="143">
        <v>1803</v>
      </c>
      <c r="D31" s="145">
        <v>1050</v>
      </c>
      <c r="E31" s="7">
        <f t="shared" si="5"/>
        <v>58.236272878535779</v>
      </c>
      <c r="F31" s="143">
        <v>537</v>
      </c>
      <c r="G31" s="145">
        <v>354</v>
      </c>
      <c r="H31" s="10">
        <f t="shared" si="6"/>
        <v>65.92178770949721</v>
      </c>
      <c r="I31" s="145">
        <f t="shared" si="1"/>
        <v>824</v>
      </c>
      <c r="J31" s="145">
        <f t="shared" si="2"/>
        <v>521</v>
      </c>
      <c r="K31" s="10">
        <f t="shared" si="4"/>
        <v>63.228155339805824</v>
      </c>
      <c r="L31" s="145">
        <v>442</v>
      </c>
      <c r="M31" s="145">
        <v>175</v>
      </c>
      <c r="N31" s="7">
        <f t="shared" si="3"/>
        <v>39.592760180995477</v>
      </c>
    </row>
    <row r="32" spans="2:14" x14ac:dyDescent="0.25">
      <c r="B32" s="241" t="s">
        <v>51</v>
      </c>
      <c r="C32" s="143">
        <v>1003</v>
      </c>
      <c r="D32" s="145">
        <v>512</v>
      </c>
      <c r="E32" s="7">
        <f t="shared" si="5"/>
        <v>51.046859421734794</v>
      </c>
      <c r="F32" s="143">
        <v>206</v>
      </c>
      <c r="G32" s="145">
        <v>104</v>
      </c>
      <c r="H32" s="10">
        <f>G32/F32*100</f>
        <v>50.485436893203882</v>
      </c>
      <c r="I32" s="145">
        <f t="shared" si="1"/>
        <v>491</v>
      </c>
      <c r="J32" s="145">
        <f t="shared" si="2"/>
        <v>289</v>
      </c>
      <c r="K32" s="10">
        <f t="shared" si="4"/>
        <v>58.859470468431773</v>
      </c>
      <c r="L32" s="145">
        <v>306</v>
      </c>
      <c r="M32" s="145">
        <v>119</v>
      </c>
      <c r="N32" s="7">
        <f t="shared" si="3"/>
        <v>38.888888888888893</v>
      </c>
    </row>
    <row r="33" spans="2:14" x14ac:dyDescent="0.25">
      <c r="B33" s="241" t="s">
        <v>52</v>
      </c>
      <c r="C33" s="143">
        <v>3439</v>
      </c>
      <c r="D33" s="145">
        <v>1794</v>
      </c>
      <c r="E33" s="7">
        <f t="shared" si="5"/>
        <v>52.166327420761846</v>
      </c>
      <c r="F33" s="143">
        <v>787</v>
      </c>
      <c r="G33" s="145">
        <v>441</v>
      </c>
      <c r="H33" s="10">
        <f t="shared" si="6"/>
        <v>56.035578144853872</v>
      </c>
      <c r="I33" s="145">
        <f t="shared" si="1"/>
        <v>1731</v>
      </c>
      <c r="J33" s="145">
        <f t="shared" si="2"/>
        <v>954</v>
      </c>
      <c r="K33" s="10">
        <f t="shared" si="4"/>
        <v>55.112651646447141</v>
      </c>
      <c r="L33" s="145">
        <v>921</v>
      </c>
      <c r="M33" s="145">
        <v>399</v>
      </c>
      <c r="N33" s="7">
        <f t="shared" si="3"/>
        <v>43.322475570032573</v>
      </c>
    </row>
    <row r="34" spans="2:14" x14ac:dyDescent="0.25">
      <c r="B34" s="241" t="s">
        <v>53</v>
      </c>
      <c r="C34" s="143">
        <v>6834</v>
      </c>
      <c r="D34" s="145">
        <v>3470</v>
      </c>
      <c r="E34" s="7">
        <f t="shared" si="5"/>
        <v>50.775534094234708</v>
      </c>
      <c r="F34" s="143">
        <v>1652</v>
      </c>
      <c r="G34" s="145">
        <v>928</v>
      </c>
      <c r="H34" s="10">
        <f>G34/F34*100</f>
        <v>56.174334140435832</v>
      </c>
      <c r="I34" s="145">
        <f t="shared" si="1"/>
        <v>3330</v>
      </c>
      <c r="J34" s="145">
        <f t="shared" si="2"/>
        <v>1843</v>
      </c>
      <c r="K34" s="10">
        <f t="shared" si="4"/>
        <v>55.345345345345343</v>
      </c>
      <c r="L34" s="145">
        <v>1852</v>
      </c>
      <c r="M34" s="145">
        <v>699</v>
      </c>
      <c r="N34" s="7">
        <f t="shared" si="3"/>
        <v>37.742980561555072</v>
      </c>
    </row>
    <row r="35" spans="2:14" ht="15.75" thickBot="1" x14ac:dyDescent="0.3">
      <c r="B35" s="242" t="s">
        <v>54</v>
      </c>
      <c r="C35" s="146">
        <v>1705</v>
      </c>
      <c r="D35" s="148">
        <v>917</v>
      </c>
      <c r="E35" s="8">
        <f t="shared" si="5"/>
        <v>53.782991202346039</v>
      </c>
      <c r="F35" s="146">
        <v>354</v>
      </c>
      <c r="G35" s="148">
        <v>204</v>
      </c>
      <c r="H35" s="72">
        <f>G35/F35*100</f>
        <v>57.627118644067799</v>
      </c>
      <c r="I35" s="148">
        <f t="shared" si="1"/>
        <v>894</v>
      </c>
      <c r="J35" s="148">
        <f t="shared" si="2"/>
        <v>518</v>
      </c>
      <c r="K35" s="72">
        <f t="shared" si="4"/>
        <v>57.941834451901563</v>
      </c>
      <c r="L35" s="148">
        <v>457</v>
      </c>
      <c r="M35" s="148">
        <v>195</v>
      </c>
      <c r="N35" s="8">
        <f t="shared" si="3"/>
        <v>42.669584245076585</v>
      </c>
    </row>
    <row r="36" spans="2:14" ht="13.5" customHeight="1" x14ac:dyDescent="0.25">
      <c r="B36" s="884" t="s">
        <v>224</v>
      </c>
      <c r="C36" s="884"/>
      <c r="D36" s="884"/>
      <c r="E36" s="884"/>
      <c r="F36" s="884"/>
      <c r="G36" s="884"/>
      <c r="H36" s="884"/>
      <c r="I36" s="884"/>
      <c r="J36" s="884"/>
      <c r="K36" s="884"/>
      <c r="L36" s="884"/>
      <c r="M36" s="884"/>
      <c r="N36" s="884"/>
    </row>
    <row r="37" spans="2:14" ht="14.25" customHeight="1" x14ac:dyDescent="0.25">
      <c r="B37" s="880" t="s">
        <v>225</v>
      </c>
      <c r="C37" s="880"/>
      <c r="D37" s="880"/>
      <c r="E37" s="880"/>
      <c r="F37" s="880"/>
      <c r="G37" s="880"/>
      <c r="H37" s="880"/>
      <c r="I37" s="880"/>
      <c r="J37" s="880"/>
      <c r="K37" s="880"/>
      <c r="L37" s="880"/>
      <c r="M37" s="880"/>
      <c r="N37" s="880"/>
    </row>
  </sheetData>
  <mergeCells count="17">
    <mergeCell ref="L7:N7"/>
    <mergeCell ref="C8:C9"/>
    <mergeCell ref="D8:E8"/>
    <mergeCell ref="F8:F9"/>
    <mergeCell ref="B37:N37"/>
    <mergeCell ref="G8:H8"/>
    <mergeCell ref="I8:I9"/>
    <mergeCell ref="J8:K8"/>
    <mergeCell ref="L8:L9"/>
    <mergeCell ref="M8:N8"/>
    <mergeCell ref="B36:N36"/>
    <mergeCell ref="B5:B9"/>
    <mergeCell ref="C5:N5"/>
    <mergeCell ref="C6:E7"/>
    <mergeCell ref="F6:N6"/>
    <mergeCell ref="F7:H7"/>
    <mergeCell ref="I7:K7"/>
  </mergeCells>
  <pageMargins left="1.4960629921259843" right="0.70866141732283472" top="1.0629921259842521" bottom="0.74803149606299213" header="0.31496062992125984" footer="0.31496062992125984"/>
  <pageSetup paperSize="9" scale="84" fitToWidth="0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B2:J37"/>
  <sheetViews>
    <sheetView zoomScale="90" zoomScaleNormal="90" workbookViewId="0">
      <selection activeCell="B2" sqref="B2:J37"/>
    </sheetView>
  </sheetViews>
  <sheetFormatPr defaultRowHeight="15" x14ac:dyDescent="0.25"/>
  <cols>
    <col min="1" max="1" width="3.85546875" style="107" customWidth="1"/>
    <col min="2" max="2" width="30.28515625" style="107" customWidth="1"/>
    <col min="3" max="3" width="11.28515625" style="107" customWidth="1"/>
    <col min="4" max="4" width="11" style="107" customWidth="1"/>
    <col min="5" max="5" width="8.28515625" style="107" customWidth="1"/>
    <col min="6" max="7" width="9.28515625" style="107" bestFit="1" customWidth="1"/>
    <col min="8" max="8" width="7.85546875" style="107" customWidth="1"/>
    <col min="9" max="9" width="13.7109375" style="107" customWidth="1"/>
    <col min="10" max="10" width="14.28515625" style="107" customWidth="1"/>
    <col min="11" max="16384" width="9.140625" style="107"/>
  </cols>
  <sheetData>
    <row r="2" spans="2:10" x14ac:dyDescent="0.25">
      <c r="B2" s="11" t="s">
        <v>346</v>
      </c>
      <c r="C2" s="11"/>
      <c r="D2" s="11"/>
      <c r="E2" s="11"/>
      <c r="F2" s="11"/>
      <c r="G2" s="11"/>
      <c r="H2" s="11"/>
      <c r="I2" s="11"/>
      <c r="J2" s="11"/>
    </row>
    <row r="3" spans="2:10" x14ac:dyDescent="0.25">
      <c r="B3" s="11" t="s">
        <v>368</v>
      </c>
      <c r="C3" s="11"/>
      <c r="D3" s="11"/>
      <c r="E3" s="11"/>
      <c r="F3" s="11"/>
      <c r="G3" s="11"/>
      <c r="H3" s="11"/>
      <c r="I3" s="11"/>
      <c r="J3" s="11"/>
    </row>
    <row r="4" spans="2:10" ht="13.5" customHeight="1" thickBot="1" x14ac:dyDescent="0.3">
      <c r="B4" s="11"/>
      <c r="C4" s="11"/>
      <c r="D4" s="11"/>
      <c r="E4" s="11"/>
      <c r="F4" s="11"/>
      <c r="G4" s="11"/>
      <c r="H4" s="11"/>
      <c r="I4" s="11"/>
      <c r="J4" s="11"/>
    </row>
    <row r="5" spans="2:10" x14ac:dyDescent="0.25">
      <c r="B5" s="801" t="s">
        <v>147</v>
      </c>
      <c r="C5" s="775" t="s">
        <v>134</v>
      </c>
      <c r="D5" s="799"/>
      <c r="E5" s="890"/>
      <c r="F5" s="775" t="s">
        <v>408</v>
      </c>
      <c r="G5" s="799"/>
      <c r="H5" s="890"/>
      <c r="I5" s="775" t="s">
        <v>312</v>
      </c>
      <c r="J5" s="892" t="s">
        <v>313</v>
      </c>
    </row>
    <row r="6" spans="2:10" ht="19.5" customHeight="1" x14ac:dyDescent="0.25">
      <c r="B6" s="885"/>
      <c r="C6" s="891" t="s">
        <v>221</v>
      </c>
      <c r="D6" s="895"/>
      <c r="E6" s="804"/>
      <c r="F6" s="891" t="s">
        <v>221</v>
      </c>
      <c r="G6" s="895"/>
      <c r="H6" s="804"/>
      <c r="I6" s="891"/>
      <c r="J6" s="893"/>
    </row>
    <row r="7" spans="2:10" ht="17.25" customHeight="1" x14ac:dyDescent="0.25">
      <c r="B7" s="885"/>
      <c r="C7" s="896" t="s">
        <v>4</v>
      </c>
      <c r="D7" s="897" t="s">
        <v>132</v>
      </c>
      <c r="E7" s="898"/>
      <c r="F7" s="896" t="s">
        <v>4</v>
      </c>
      <c r="G7" s="897" t="s">
        <v>132</v>
      </c>
      <c r="H7" s="898"/>
      <c r="I7" s="891"/>
      <c r="J7" s="893"/>
    </row>
    <row r="8" spans="2:10" ht="23.25" customHeight="1" thickBot="1" x14ac:dyDescent="0.3">
      <c r="B8" s="811"/>
      <c r="C8" s="877"/>
      <c r="D8" s="337" t="s">
        <v>151</v>
      </c>
      <c r="E8" s="340" t="s">
        <v>152</v>
      </c>
      <c r="F8" s="877"/>
      <c r="G8" s="127" t="s">
        <v>151</v>
      </c>
      <c r="H8" s="340" t="s">
        <v>152</v>
      </c>
      <c r="I8" s="766"/>
      <c r="J8" s="894"/>
    </row>
    <row r="9" spans="2:10" ht="27" customHeight="1" thickBot="1" x14ac:dyDescent="0.3">
      <c r="B9" s="363" t="s">
        <v>29</v>
      </c>
      <c r="C9" s="364">
        <f>SUM(C10:C34)</f>
        <v>64838</v>
      </c>
      <c r="D9" s="365">
        <f>SUM(D10:D34)</f>
        <v>36542</v>
      </c>
      <c r="E9" s="367">
        <f>D9*100/C9</f>
        <v>56.35892532157068</v>
      </c>
      <c r="F9" s="364">
        <f>SUM(F10:F34)</f>
        <v>54543</v>
      </c>
      <c r="G9" s="365">
        <f>SUM(G10:G34)</f>
        <v>31429</v>
      </c>
      <c r="H9" s="366">
        <f>G9*100/F9</f>
        <v>57.62242634251875</v>
      </c>
      <c r="I9" s="364">
        <f>F9-C9</f>
        <v>-10295</v>
      </c>
      <c r="J9" s="366">
        <f>I9*100/C9</f>
        <v>-15.878034485949598</v>
      </c>
    </row>
    <row r="10" spans="2:10" ht="15.75" thickTop="1" x14ac:dyDescent="0.25">
      <c r="B10" s="239" t="s">
        <v>30</v>
      </c>
      <c r="C10" s="243">
        <v>956</v>
      </c>
      <c r="D10" s="244">
        <v>547</v>
      </c>
      <c r="E10" s="368">
        <f t="shared" ref="E10:E33" si="0">D10*100/C10</f>
        <v>57.21757322175732</v>
      </c>
      <c r="F10" s="243">
        <v>837</v>
      </c>
      <c r="G10" s="244">
        <v>487</v>
      </c>
      <c r="H10" s="80">
        <f t="shared" ref="H10:H34" si="1">G10*100/F10</f>
        <v>58.183990442054956</v>
      </c>
      <c r="I10" s="243">
        <f t="shared" ref="I10:I34" si="2">F10-C10</f>
        <v>-119</v>
      </c>
      <c r="J10" s="80">
        <f t="shared" ref="J10:J34" si="3">I10*100/C10</f>
        <v>-12.447698744769875</v>
      </c>
    </row>
    <row r="11" spans="2:10" x14ac:dyDescent="0.25">
      <c r="B11" s="240" t="s">
        <v>31</v>
      </c>
      <c r="C11" s="76">
        <v>3597</v>
      </c>
      <c r="D11" s="9">
        <v>2154</v>
      </c>
      <c r="E11" s="368">
        <f t="shared" si="0"/>
        <v>59.883236030025024</v>
      </c>
      <c r="F11" s="76">
        <v>3074</v>
      </c>
      <c r="G11" s="9">
        <v>1902</v>
      </c>
      <c r="H11" s="80">
        <f t="shared" si="1"/>
        <v>61.87378009108653</v>
      </c>
      <c r="I11" s="76">
        <f t="shared" si="2"/>
        <v>-523</v>
      </c>
      <c r="J11" s="7">
        <f t="shared" si="3"/>
        <v>-14.539894356408118</v>
      </c>
    </row>
    <row r="12" spans="2:10" x14ac:dyDescent="0.25">
      <c r="B12" s="240" t="s">
        <v>32</v>
      </c>
      <c r="C12" s="76">
        <v>3156</v>
      </c>
      <c r="D12" s="9">
        <v>2070</v>
      </c>
      <c r="E12" s="368">
        <f t="shared" si="0"/>
        <v>65.589353612167301</v>
      </c>
      <c r="F12" s="76">
        <v>2312</v>
      </c>
      <c r="G12" s="9">
        <v>1587</v>
      </c>
      <c r="H12" s="80">
        <f t="shared" si="1"/>
        <v>68.641868512110733</v>
      </c>
      <c r="I12" s="76">
        <f t="shared" si="2"/>
        <v>-844</v>
      </c>
      <c r="J12" s="7">
        <f t="shared" si="3"/>
        <v>-26.742712294043091</v>
      </c>
    </row>
    <row r="13" spans="2:10" x14ac:dyDescent="0.25">
      <c r="B13" s="240" t="s">
        <v>33</v>
      </c>
      <c r="C13" s="76">
        <v>4927</v>
      </c>
      <c r="D13" s="9">
        <v>2664</v>
      </c>
      <c r="E13" s="368">
        <f t="shared" si="0"/>
        <v>54.069413436168055</v>
      </c>
      <c r="F13" s="76">
        <v>4368</v>
      </c>
      <c r="G13" s="9">
        <v>2400</v>
      </c>
      <c r="H13" s="80">
        <f t="shared" si="1"/>
        <v>54.945054945054942</v>
      </c>
      <c r="I13" s="76">
        <f t="shared" si="2"/>
        <v>-559</v>
      </c>
      <c r="J13" s="7">
        <f t="shared" si="3"/>
        <v>-11.345646437994723</v>
      </c>
    </row>
    <row r="14" spans="2:10" x14ac:dyDescent="0.25">
      <c r="B14" s="240" t="s">
        <v>34</v>
      </c>
      <c r="C14" s="76">
        <v>4521</v>
      </c>
      <c r="D14" s="9">
        <v>2896</v>
      </c>
      <c r="E14" s="368">
        <f t="shared" si="0"/>
        <v>64.056624640566241</v>
      </c>
      <c r="F14" s="76">
        <v>3673</v>
      </c>
      <c r="G14" s="9">
        <v>2449</v>
      </c>
      <c r="H14" s="80">
        <f t="shared" si="1"/>
        <v>66.675741900353941</v>
      </c>
      <c r="I14" s="76">
        <f t="shared" si="2"/>
        <v>-848</v>
      </c>
      <c r="J14" s="7">
        <f t="shared" si="3"/>
        <v>-18.756912187569121</v>
      </c>
    </row>
    <row r="15" spans="2:10" x14ac:dyDescent="0.25">
      <c r="B15" s="240" t="s">
        <v>35</v>
      </c>
      <c r="C15" s="76">
        <v>1560</v>
      </c>
      <c r="D15" s="9">
        <v>873</v>
      </c>
      <c r="E15" s="368">
        <f t="shared" si="0"/>
        <v>55.96153846153846</v>
      </c>
      <c r="F15" s="76">
        <v>1302</v>
      </c>
      <c r="G15" s="9">
        <v>753</v>
      </c>
      <c r="H15" s="80">
        <f t="shared" si="1"/>
        <v>57.834101382488477</v>
      </c>
      <c r="I15" s="76">
        <f t="shared" si="2"/>
        <v>-258</v>
      </c>
      <c r="J15" s="7">
        <f t="shared" si="3"/>
        <v>-16.53846153846154</v>
      </c>
    </row>
    <row r="16" spans="2:10" x14ac:dyDescent="0.25">
      <c r="B16" s="240" t="s">
        <v>36</v>
      </c>
      <c r="C16" s="76">
        <v>1999</v>
      </c>
      <c r="D16" s="9">
        <v>1215</v>
      </c>
      <c r="E16" s="368">
        <f t="shared" si="0"/>
        <v>60.780390195097546</v>
      </c>
      <c r="F16" s="76">
        <v>1377</v>
      </c>
      <c r="G16" s="9">
        <v>824</v>
      </c>
      <c r="H16" s="80">
        <f t="shared" si="1"/>
        <v>59.840232389251995</v>
      </c>
      <c r="I16" s="76">
        <f t="shared" si="2"/>
        <v>-622</v>
      </c>
      <c r="J16" s="7">
        <f t="shared" si="3"/>
        <v>-31.115557778889446</v>
      </c>
    </row>
    <row r="17" spans="2:10" x14ac:dyDescent="0.25">
      <c r="B17" s="240" t="s">
        <v>37</v>
      </c>
      <c r="C17" s="76">
        <v>1378</v>
      </c>
      <c r="D17" s="9">
        <v>665</v>
      </c>
      <c r="E17" s="368">
        <f t="shared" si="0"/>
        <v>48.258345428156751</v>
      </c>
      <c r="F17" s="76">
        <v>1229</v>
      </c>
      <c r="G17" s="9">
        <v>596</v>
      </c>
      <c r="H17" s="80">
        <f t="shared" si="1"/>
        <v>48.494711147274209</v>
      </c>
      <c r="I17" s="76">
        <f t="shared" si="2"/>
        <v>-149</v>
      </c>
      <c r="J17" s="7">
        <f t="shared" si="3"/>
        <v>-10.812772133526851</v>
      </c>
    </row>
    <row r="18" spans="2:10" x14ac:dyDescent="0.25">
      <c r="B18" s="240" t="s">
        <v>38</v>
      </c>
      <c r="C18" s="76">
        <v>2355</v>
      </c>
      <c r="D18" s="9">
        <v>1287</v>
      </c>
      <c r="E18" s="368">
        <f t="shared" si="0"/>
        <v>54.64968152866242</v>
      </c>
      <c r="F18" s="76">
        <v>2344</v>
      </c>
      <c r="G18" s="9">
        <v>1340</v>
      </c>
      <c r="H18" s="80">
        <f t="shared" si="1"/>
        <v>57.167235494880543</v>
      </c>
      <c r="I18" s="76">
        <f t="shared" si="2"/>
        <v>-11</v>
      </c>
      <c r="J18" s="7">
        <f t="shared" si="3"/>
        <v>-0.46709129511677283</v>
      </c>
    </row>
    <row r="19" spans="2:10" x14ac:dyDescent="0.25">
      <c r="B19" s="240" t="s">
        <v>39</v>
      </c>
      <c r="C19" s="76">
        <v>1535</v>
      </c>
      <c r="D19" s="9">
        <v>807</v>
      </c>
      <c r="E19" s="368">
        <f t="shared" si="0"/>
        <v>52.573289902280131</v>
      </c>
      <c r="F19" s="76">
        <v>1251</v>
      </c>
      <c r="G19" s="9">
        <v>678</v>
      </c>
      <c r="H19" s="80">
        <f t="shared" si="1"/>
        <v>54.196642685851316</v>
      </c>
      <c r="I19" s="76">
        <f t="shared" si="2"/>
        <v>-284</v>
      </c>
      <c r="J19" s="7">
        <f t="shared" si="3"/>
        <v>-18.501628664495115</v>
      </c>
    </row>
    <row r="20" spans="2:10" x14ac:dyDescent="0.25">
      <c r="B20" s="240" t="s">
        <v>40</v>
      </c>
      <c r="C20" s="76">
        <v>2701</v>
      </c>
      <c r="D20" s="9">
        <v>1361</v>
      </c>
      <c r="E20" s="368">
        <f t="shared" si="0"/>
        <v>50.388744909292853</v>
      </c>
      <c r="F20" s="76">
        <v>2159</v>
      </c>
      <c r="G20" s="9">
        <v>1133</v>
      </c>
      <c r="H20" s="80">
        <f t="shared" si="1"/>
        <v>52.477999073645208</v>
      </c>
      <c r="I20" s="76">
        <f t="shared" si="2"/>
        <v>-542</v>
      </c>
      <c r="J20" s="7">
        <f t="shared" si="3"/>
        <v>-20.066641984450204</v>
      </c>
    </row>
    <row r="21" spans="2:10" x14ac:dyDescent="0.25">
      <c r="B21" s="240" t="s">
        <v>41</v>
      </c>
      <c r="C21" s="76">
        <v>2771</v>
      </c>
      <c r="D21" s="9">
        <v>1603</v>
      </c>
      <c r="E21" s="368">
        <f t="shared" si="0"/>
        <v>57.849151930710931</v>
      </c>
      <c r="F21" s="76">
        <v>1917</v>
      </c>
      <c r="G21" s="9">
        <v>1169</v>
      </c>
      <c r="H21" s="80">
        <f t="shared" si="1"/>
        <v>60.980699008868022</v>
      </c>
      <c r="I21" s="76">
        <f t="shared" si="2"/>
        <v>-854</v>
      </c>
      <c r="J21" s="7">
        <f t="shared" si="3"/>
        <v>-30.819198845182246</v>
      </c>
    </row>
    <row r="22" spans="2:10" x14ac:dyDescent="0.25">
      <c r="B22" s="240" t="s">
        <v>42</v>
      </c>
      <c r="C22" s="76">
        <v>2678</v>
      </c>
      <c r="D22" s="9">
        <v>1445</v>
      </c>
      <c r="E22" s="368">
        <f t="shared" si="0"/>
        <v>53.958177744585512</v>
      </c>
      <c r="F22" s="76">
        <v>2397</v>
      </c>
      <c r="G22" s="9">
        <v>1359</v>
      </c>
      <c r="H22" s="80">
        <f t="shared" si="1"/>
        <v>56.69586983729662</v>
      </c>
      <c r="I22" s="76">
        <f t="shared" si="2"/>
        <v>-281</v>
      </c>
      <c r="J22" s="7">
        <f>I22*100/C22</f>
        <v>-10.492905153099327</v>
      </c>
    </row>
    <row r="23" spans="2:10" x14ac:dyDescent="0.25">
      <c r="B23" s="241" t="s">
        <v>43</v>
      </c>
      <c r="C23" s="143">
        <v>2920</v>
      </c>
      <c r="D23" s="145">
        <v>1608</v>
      </c>
      <c r="E23" s="368">
        <f t="shared" si="0"/>
        <v>55.06849315068493</v>
      </c>
      <c r="F23" s="143">
        <v>2522</v>
      </c>
      <c r="G23" s="145">
        <v>1402</v>
      </c>
      <c r="H23" s="80">
        <f t="shared" si="1"/>
        <v>55.590800951625695</v>
      </c>
      <c r="I23" s="76">
        <f t="shared" si="2"/>
        <v>-398</v>
      </c>
      <c r="J23" s="7">
        <f t="shared" si="3"/>
        <v>-13.63013698630137</v>
      </c>
    </row>
    <row r="24" spans="2:10" x14ac:dyDescent="0.25">
      <c r="B24" s="241" t="s">
        <v>44</v>
      </c>
      <c r="C24" s="143">
        <v>3288</v>
      </c>
      <c r="D24" s="145">
        <v>1924</v>
      </c>
      <c r="E24" s="368">
        <f t="shared" si="0"/>
        <v>58.515815085158152</v>
      </c>
      <c r="F24" s="143">
        <v>2846</v>
      </c>
      <c r="G24" s="145">
        <v>1715</v>
      </c>
      <c r="H24" s="80">
        <f t="shared" si="1"/>
        <v>60.260014054813773</v>
      </c>
      <c r="I24" s="76">
        <f t="shared" si="2"/>
        <v>-442</v>
      </c>
      <c r="J24" s="7">
        <f t="shared" si="3"/>
        <v>-13.442822384428224</v>
      </c>
    </row>
    <row r="25" spans="2:10" x14ac:dyDescent="0.25">
      <c r="B25" s="241" t="s">
        <v>45</v>
      </c>
      <c r="C25" s="143">
        <v>2015</v>
      </c>
      <c r="D25" s="145">
        <v>1179</v>
      </c>
      <c r="E25" s="368">
        <f t="shared" si="0"/>
        <v>58.511166253101734</v>
      </c>
      <c r="F25" s="143">
        <v>2060</v>
      </c>
      <c r="G25" s="145">
        <v>1227</v>
      </c>
      <c r="H25" s="80">
        <f t="shared" si="1"/>
        <v>59.563106796116507</v>
      </c>
      <c r="I25" s="76">
        <f t="shared" si="2"/>
        <v>45</v>
      </c>
      <c r="J25" s="7">
        <f t="shared" si="3"/>
        <v>2.2332506203473947</v>
      </c>
    </row>
    <row r="26" spans="2:10" x14ac:dyDescent="0.25">
      <c r="B26" s="241" t="s">
        <v>46</v>
      </c>
      <c r="C26" s="143">
        <v>4733</v>
      </c>
      <c r="D26" s="145">
        <v>2363</v>
      </c>
      <c r="E26" s="368">
        <f t="shared" si="0"/>
        <v>49.926051130361294</v>
      </c>
      <c r="F26" s="143">
        <v>4111</v>
      </c>
      <c r="G26" s="145">
        <v>2093</v>
      </c>
      <c r="H26" s="80">
        <f t="shared" si="1"/>
        <v>50.91218681585989</v>
      </c>
      <c r="I26" s="76">
        <f t="shared" si="2"/>
        <v>-622</v>
      </c>
      <c r="J26" s="7">
        <f t="shared" si="3"/>
        <v>-13.141770547221636</v>
      </c>
    </row>
    <row r="27" spans="2:10" x14ac:dyDescent="0.25">
      <c r="B27" s="241" t="s">
        <v>47</v>
      </c>
      <c r="C27" s="143">
        <v>2057</v>
      </c>
      <c r="D27" s="145">
        <v>1133</v>
      </c>
      <c r="E27" s="368">
        <f t="shared" si="0"/>
        <v>55.080213903743314</v>
      </c>
      <c r="F27" s="143">
        <v>1574</v>
      </c>
      <c r="G27" s="145">
        <v>912</v>
      </c>
      <c r="H27" s="80">
        <f t="shared" si="1"/>
        <v>57.941550190597205</v>
      </c>
      <c r="I27" s="76">
        <f t="shared" si="2"/>
        <v>-483</v>
      </c>
      <c r="J27" s="7">
        <f t="shared" si="3"/>
        <v>-23.480797277588721</v>
      </c>
    </row>
    <row r="28" spans="2:10" x14ac:dyDescent="0.25">
      <c r="B28" s="241" t="s">
        <v>48</v>
      </c>
      <c r="C28" s="143">
        <v>1463</v>
      </c>
      <c r="D28" s="145">
        <v>898</v>
      </c>
      <c r="E28" s="368">
        <f t="shared" si="0"/>
        <v>61.380724538619276</v>
      </c>
      <c r="F28" s="143">
        <v>1291</v>
      </c>
      <c r="G28" s="145">
        <v>805</v>
      </c>
      <c r="H28" s="80">
        <f t="shared" si="1"/>
        <v>62.354763749031761</v>
      </c>
      <c r="I28" s="76">
        <f t="shared" si="2"/>
        <v>-172</v>
      </c>
      <c r="J28" s="7">
        <f t="shared" si="3"/>
        <v>-11.756664388243335</v>
      </c>
    </row>
    <row r="29" spans="2:10" x14ac:dyDescent="0.25">
      <c r="B29" s="241" t="s">
        <v>49</v>
      </c>
      <c r="C29" s="143">
        <v>3072</v>
      </c>
      <c r="D29" s="145">
        <v>1797</v>
      </c>
      <c r="E29" s="368">
        <f t="shared" si="0"/>
        <v>58.49609375</v>
      </c>
      <c r="F29" s="143">
        <v>2547</v>
      </c>
      <c r="G29" s="145">
        <v>1518</v>
      </c>
      <c r="H29" s="80">
        <f t="shared" si="1"/>
        <v>59.599528857479385</v>
      </c>
      <c r="I29" s="76">
        <f t="shared" si="2"/>
        <v>-525</v>
      </c>
      <c r="J29" s="7">
        <f t="shared" si="3"/>
        <v>-17.08984375</v>
      </c>
    </row>
    <row r="30" spans="2:10" x14ac:dyDescent="0.25">
      <c r="B30" s="241" t="s">
        <v>50</v>
      </c>
      <c r="C30" s="143">
        <v>1259</v>
      </c>
      <c r="D30" s="145">
        <v>747</v>
      </c>
      <c r="E30" s="368">
        <f t="shared" si="0"/>
        <v>59.332803812549642</v>
      </c>
      <c r="F30" s="143">
        <v>972</v>
      </c>
      <c r="G30" s="145">
        <v>621</v>
      </c>
      <c r="H30" s="80">
        <f t="shared" si="1"/>
        <v>63.888888888888886</v>
      </c>
      <c r="I30" s="76">
        <f t="shared" si="2"/>
        <v>-287</v>
      </c>
      <c r="J30" s="7">
        <f t="shared" si="3"/>
        <v>-22.795869737887212</v>
      </c>
    </row>
    <row r="31" spans="2:10" x14ac:dyDescent="0.25">
      <c r="B31" s="241" t="s">
        <v>51</v>
      </c>
      <c r="C31" s="143">
        <v>770</v>
      </c>
      <c r="D31" s="145">
        <v>460</v>
      </c>
      <c r="E31" s="368">
        <f t="shared" si="0"/>
        <v>59.740259740259738</v>
      </c>
      <c r="F31" s="143">
        <v>518</v>
      </c>
      <c r="G31" s="145">
        <v>282</v>
      </c>
      <c r="H31" s="80">
        <f t="shared" si="1"/>
        <v>54.440154440154437</v>
      </c>
      <c r="I31" s="76">
        <f t="shared" si="2"/>
        <v>-252</v>
      </c>
      <c r="J31" s="7">
        <f t="shared" si="3"/>
        <v>-32.727272727272727</v>
      </c>
    </row>
    <row r="32" spans="2:10" x14ac:dyDescent="0.25">
      <c r="B32" s="241" t="s">
        <v>52</v>
      </c>
      <c r="C32" s="143">
        <v>2773</v>
      </c>
      <c r="D32" s="145">
        <v>1536</v>
      </c>
      <c r="E32" s="368">
        <f t="shared" si="0"/>
        <v>55.39127298954201</v>
      </c>
      <c r="F32" s="143">
        <v>2352</v>
      </c>
      <c r="G32" s="145">
        <v>1296</v>
      </c>
      <c r="H32" s="80">
        <f t="shared" si="1"/>
        <v>55.102040816326529</v>
      </c>
      <c r="I32" s="76">
        <f t="shared" si="2"/>
        <v>-421</v>
      </c>
      <c r="J32" s="7">
        <f t="shared" si="3"/>
        <v>-15.182113234763793</v>
      </c>
    </row>
    <row r="33" spans="2:10" x14ac:dyDescent="0.25">
      <c r="B33" s="241" t="s">
        <v>53</v>
      </c>
      <c r="C33" s="143">
        <v>5137</v>
      </c>
      <c r="D33" s="145">
        <v>2636</v>
      </c>
      <c r="E33" s="368">
        <f t="shared" si="0"/>
        <v>51.313996496009345</v>
      </c>
      <c r="F33" s="143">
        <v>4509</v>
      </c>
      <c r="G33" s="145">
        <v>2296</v>
      </c>
      <c r="H33" s="80">
        <f t="shared" si="1"/>
        <v>50.920381459303613</v>
      </c>
      <c r="I33" s="76">
        <f t="shared" si="2"/>
        <v>-628</v>
      </c>
      <c r="J33" s="7">
        <f t="shared" si="3"/>
        <v>-12.225034066575823</v>
      </c>
    </row>
    <row r="34" spans="2:10" ht="15.75" thickBot="1" x14ac:dyDescent="0.3">
      <c r="B34" s="242" t="s">
        <v>54</v>
      </c>
      <c r="C34" s="146">
        <v>1217</v>
      </c>
      <c r="D34" s="148">
        <v>674</v>
      </c>
      <c r="E34" s="369">
        <f>D34*100/C34</f>
        <v>55.382087099424815</v>
      </c>
      <c r="F34" s="146">
        <v>1001</v>
      </c>
      <c r="G34" s="148">
        <v>585</v>
      </c>
      <c r="H34" s="124">
        <f t="shared" si="1"/>
        <v>58.441558441558442</v>
      </c>
      <c r="I34" s="3">
        <f t="shared" si="2"/>
        <v>-216</v>
      </c>
      <c r="J34" s="8">
        <f t="shared" si="3"/>
        <v>-17.748562037797864</v>
      </c>
    </row>
    <row r="35" spans="2:10" x14ac:dyDescent="0.25">
      <c r="B35" s="612" t="s">
        <v>311</v>
      </c>
      <c r="C35" s="11"/>
      <c r="D35" s="11"/>
      <c r="E35" s="11"/>
      <c r="F35" s="11"/>
      <c r="G35" s="11"/>
      <c r="H35" s="11"/>
      <c r="I35" s="11"/>
      <c r="J35" s="11"/>
    </row>
    <row r="36" spans="2:10" x14ac:dyDescent="0.25">
      <c r="B36" s="11" t="s">
        <v>317</v>
      </c>
      <c r="C36" s="612"/>
      <c r="D36" s="612"/>
      <c r="E36" s="612"/>
      <c r="F36" s="327"/>
      <c r="G36" s="327"/>
      <c r="H36" s="327"/>
      <c r="I36" s="327"/>
      <c r="J36" s="327"/>
    </row>
    <row r="37" spans="2:10" x14ac:dyDescent="0.25">
      <c r="B37" s="11" t="s">
        <v>318</v>
      </c>
      <c r="C37" s="11"/>
      <c r="D37" s="11"/>
      <c r="E37" s="11"/>
    </row>
  </sheetData>
  <mergeCells count="11">
    <mergeCell ref="B5:B8"/>
    <mergeCell ref="F5:H5"/>
    <mergeCell ref="C5:E5"/>
    <mergeCell ref="I5:I8"/>
    <mergeCell ref="J5:J8"/>
    <mergeCell ref="F6:H6"/>
    <mergeCell ref="C6:E6"/>
    <mergeCell ref="F7:F8"/>
    <mergeCell ref="G7:H7"/>
    <mergeCell ref="C7:C8"/>
    <mergeCell ref="D7:E7"/>
  </mergeCells>
  <pageMargins left="1.9685039370078741" right="0.70866141732283472" top="0.94488188976377963" bottom="0.74803149606299213" header="0.31496062992125984" footer="0.31496062992125984"/>
  <pageSetup paperSize="9" scale="86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2:F24"/>
  <sheetViews>
    <sheetView workbookViewId="0">
      <selection activeCell="B2" sqref="B2:F24"/>
    </sheetView>
  </sheetViews>
  <sheetFormatPr defaultRowHeight="15" x14ac:dyDescent="0.25"/>
  <cols>
    <col min="1" max="1" width="4.28515625" style="11" customWidth="1"/>
    <col min="2" max="2" width="41.5703125" style="11" customWidth="1"/>
    <col min="3" max="3" width="13" style="11" customWidth="1"/>
    <col min="4" max="4" width="11.42578125" style="11" customWidth="1"/>
    <col min="5" max="5" width="14.7109375" style="11" customWidth="1"/>
    <col min="6" max="6" width="13.85546875" style="11" customWidth="1"/>
    <col min="7" max="16384" width="9.140625" style="11"/>
  </cols>
  <sheetData>
    <row r="2" spans="2:6" ht="16.5" customHeight="1" x14ac:dyDescent="0.25">
      <c r="B2" s="901" t="s">
        <v>347</v>
      </c>
      <c r="C2" s="901"/>
      <c r="D2" s="901"/>
      <c r="E2" s="901"/>
      <c r="F2" s="901"/>
    </row>
    <row r="3" spans="2:6" ht="16.5" customHeight="1" x14ac:dyDescent="0.25">
      <c r="B3" s="899" t="s">
        <v>366</v>
      </c>
      <c r="C3" s="899"/>
      <c r="D3" s="899"/>
      <c r="E3" s="899"/>
      <c r="F3" s="899"/>
    </row>
    <row r="4" spans="2:6" ht="14.25" customHeight="1" x14ac:dyDescent="0.25">
      <c r="B4" s="900" t="s">
        <v>367</v>
      </c>
      <c r="C4" s="900"/>
      <c r="D4" s="900"/>
      <c r="E4" s="900"/>
      <c r="F4" s="900"/>
    </row>
    <row r="5" spans="2:6" ht="12" customHeight="1" thickBot="1" x14ac:dyDescent="0.3">
      <c r="C5" s="171"/>
    </row>
    <row r="6" spans="2:6" ht="51.75" customHeight="1" x14ac:dyDescent="0.25">
      <c r="B6" s="398" t="s">
        <v>147</v>
      </c>
      <c r="C6" s="399" t="s">
        <v>314</v>
      </c>
      <c r="D6" s="902" t="s">
        <v>152</v>
      </c>
      <c r="E6" s="400" t="s">
        <v>320</v>
      </c>
      <c r="F6" s="401" t="s">
        <v>321</v>
      </c>
    </row>
    <row r="7" spans="2:6" ht="30.75" thickBot="1" x14ac:dyDescent="0.3">
      <c r="B7" s="432"/>
      <c r="C7" s="433" t="s">
        <v>408</v>
      </c>
      <c r="D7" s="903"/>
      <c r="E7" s="388" t="s">
        <v>319</v>
      </c>
      <c r="F7" s="434" t="s">
        <v>413</v>
      </c>
    </row>
    <row r="8" spans="2:6" ht="30.75" customHeight="1" thickBot="1" x14ac:dyDescent="0.3">
      <c r="B8" s="376" t="s">
        <v>66</v>
      </c>
      <c r="C8" s="373">
        <v>75875</v>
      </c>
      <c r="D8" s="370">
        <v>100</v>
      </c>
      <c r="E8" s="377">
        <v>3534</v>
      </c>
      <c r="F8" s="380">
        <v>34295</v>
      </c>
    </row>
    <row r="9" spans="2:6" ht="25.5" customHeight="1" thickBot="1" x14ac:dyDescent="0.3">
      <c r="B9" s="679" t="s">
        <v>322</v>
      </c>
      <c r="C9" s="680"/>
      <c r="D9" s="680"/>
      <c r="E9" s="681"/>
      <c r="F9" s="682"/>
    </row>
    <row r="10" spans="2:6" ht="33.75" customHeight="1" thickTop="1" x14ac:dyDescent="0.25">
      <c r="B10" s="405" t="s">
        <v>207</v>
      </c>
      <c r="C10" s="406">
        <v>14655</v>
      </c>
      <c r="D10" s="407">
        <v>19.314662273476113</v>
      </c>
      <c r="E10" s="408">
        <v>899</v>
      </c>
      <c r="F10" s="409">
        <v>6033</v>
      </c>
    </row>
    <row r="11" spans="2:6" ht="24.75" customHeight="1" x14ac:dyDescent="0.25">
      <c r="B11" s="405" t="s">
        <v>199</v>
      </c>
      <c r="C11" s="406">
        <v>14479</v>
      </c>
      <c r="D11" s="407">
        <v>19.082701812191104</v>
      </c>
      <c r="E11" s="408">
        <v>994</v>
      </c>
      <c r="F11" s="409">
        <v>7591</v>
      </c>
    </row>
    <row r="12" spans="2:6" ht="21.75" customHeight="1" x14ac:dyDescent="0.25">
      <c r="B12" s="176" t="s">
        <v>200</v>
      </c>
      <c r="C12" s="371">
        <v>8550</v>
      </c>
      <c r="D12" s="374">
        <f>SUM(C12)/C8*100</f>
        <v>11.26853377265239</v>
      </c>
      <c r="E12" s="378">
        <v>382</v>
      </c>
      <c r="F12" s="173">
        <v>5368</v>
      </c>
    </row>
    <row r="13" spans="2:6" ht="20.25" customHeight="1" x14ac:dyDescent="0.25">
      <c r="B13" s="176" t="s">
        <v>201</v>
      </c>
      <c r="C13" s="371">
        <v>4448</v>
      </c>
      <c r="D13" s="374">
        <f>SUM(C13)/C8*100</f>
        <v>5.8622734761120263</v>
      </c>
      <c r="E13" s="378">
        <v>126</v>
      </c>
      <c r="F13" s="173">
        <v>1149</v>
      </c>
    </row>
    <row r="14" spans="2:6" ht="34.5" customHeight="1" x14ac:dyDescent="0.25">
      <c r="B14" s="176" t="s">
        <v>203</v>
      </c>
      <c r="C14" s="371">
        <v>4043</v>
      </c>
      <c r="D14" s="374">
        <v>5.3285008237232292</v>
      </c>
      <c r="E14" s="378">
        <v>102</v>
      </c>
      <c r="F14" s="173">
        <v>3056</v>
      </c>
    </row>
    <row r="15" spans="2:6" ht="30" x14ac:dyDescent="0.25">
      <c r="B15" s="176" t="s">
        <v>202</v>
      </c>
      <c r="C15" s="371">
        <v>3778</v>
      </c>
      <c r="D15" s="374">
        <f>SUM(C15)/C8*100</f>
        <v>4.9792421746293245</v>
      </c>
      <c r="E15" s="378">
        <v>54</v>
      </c>
      <c r="F15" s="173">
        <v>1387</v>
      </c>
    </row>
    <row r="16" spans="2:6" ht="24" customHeight="1" x14ac:dyDescent="0.25">
      <c r="B16" s="176" t="s">
        <v>209</v>
      </c>
      <c r="C16" s="371">
        <v>3146</v>
      </c>
      <c r="D16" s="374">
        <v>4.146293245469522</v>
      </c>
      <c r="E16" s="378">
        <v>70</v>
      </c>
      <c r="F16" s="173">
        <v>752</v>
      </c>
    </row>
    <row r="17" spans="2:6" ht="30" x14ac:dyDescent="0.25">
      <c r="B17" s="176" t="s">
        <v>208</v>
      </c>
      <c r="C17" s="371">
        <v>2964</v>
      </c>
      <c r="D17" s="374">
        <f>SUM(C17)/C8*100</f>
        <v>3.9064250411861616</v>
      </c>
      <c r="E17" s="378">
        <v>125</v>
      </c>
      <c r="F17" s="173">
        <v>1412</v>
      </c>
    </row>
    <row r="18" spans="2:6" ht="27.75" customHeight="1" x14ac:dyDescent="0.25">
      <c r="B18" s="176" t="s">
        <v>204</v>
      </c>
      <c r="C18" s="371">
        <v>2122</v>
      </c>
      <c r="D18" s="374">
        <f>SUM(C18)/C8*100</f>
        <v>2.7967051070840196</v>
      </c>
      <c r="E18" s="378">
        <v>152</v>
      </c>
      <c r="F18" s="173">
        <v>1506</v>
      </c>
    </row>
    <row r="19" spans="2:6" ht="19.5" customHeight="1" x14ac:dyDescent="0.25">
      <c r="B19" s="176" t="s">
        <v>205</v>
      </c>
      <c r="C19" s="371">
        <v>2074</v>
      </c>
      <c r="D19" s="374">
        <f>SUM(C19)/C8*100</f>
        <v>2.7334431630971991</v>
      </c>
      <c r="E19" s="378">
        <v>72</v>
      </c>
      <c r="F19" s="173">
        <v>1722</v>
      </c>
    </row>
    <row r="20" spans="2:6" ht="30" x14ac:dyDescent="0.25">
      <c r="B20" s="176" t="s">
        <v>210</v>
      </c>
      <c r="C20" s="371">
        <v>1984</v>
      </c>
      <c r="D20" s="374">
        <f>SUM(C20)/C8*100</f>
        <v>2.6148270181219111</v>
      </c>
      <c r="E20" s="378">
        <v>95</v>
      </c>
      <c r="F20" s="173">
        <v>1094</v>
      </c>
    </row>
    <row r="21" spans="2:6" ht="18" customHeight="1" x14ac:dyDescent="0.25">
      <c r="B21" s="176" t="s">
        <v>206</v>
      </c>
      <c r="C21" s="371">
        <v>1927</v>
      </c>
      <c r="D21" s="374">
        <f>SUM(C21)/C8*100</f>
        <v>2.5397034596375616</v>
      </c>
      <c r="E21" s="378">
        <v>69</v>
      </c>
      <c r="F21" s="173">
        <v>1581</v>
      </c>
    </row>
    <row r="22" spans="2:6" ht="45.75" customHeight="1" x14ac:dyDescent="0.25">
      <c r="B22" s="176" t="s">
        <v>420</v>
      </c>
      <c r="C22" s="371">
        <v>1311</v>
      </c>
      <c r="D22" s="374">
        <f>SUM(C22)/C8*100</f>
        <v>1.727841845140033</v>
      </c>
      <c r="E22" s="378">
        <v>10</v>
      </c>
      <c r="F22" s="683" t="s">
        <v>131</v>
      </c>
    </row>
    <row r="23" spans="2:6" ht="28.5" customHeight="1" x14ac:dyDescent="0.25">
      <c r="B23" s="176" t="s">
        <v>211</v>
      </c>
      <c r="C23" s="371">
        <v>920</v>
      </c>
      <c r="D23" s="374">
        <f>SUM(C23)/C8*100</f>
        <v>1.2125205930807248</v>
      </c>
      <c r="E23" s="378">
        <v>94</v>
      </c>
      <c r="F23" s="173">
        <v>371</v>
      </c>
    </row>
    <row r="24" spans="2:6" ht="30.75" thickBot="1" x14ac:dyDescent="0.3">
      <c r="B24" s="177" t="s">
        <v>212</v>
      </c>
      <c r="C24" s="372">
        <v>721</v>
      </c>
      <c r="D24" s="375">
        <f>SUM(C24)/C8*100</f>
        <v>0.95024711696869857</v>
      </c>
      <c r="E24" s="379">
        <v>27</v>
      </c>
      <c r="F24" s="175">
        <v>300</v>
      </c>
    </row>
  </sheetData>
  <mergeCells count="4">
    <mergeCell ref="B3:F3"/>
    <mergeCell ref="B4:F4"/>
    <mergeCell ref="B2:F2"/>
    <mergeCell ref="D6:D7"/>
  </mergeCells>
  <pageMargins left="3.0708661417322838" right="0.70866141732283472" top="0.78740157480314965" bottom="0.74803149606299213" header="0.31496062992125984" footer="0.31496062992125984"/>
  <pageSetup paperSize="9" scale="81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B2:G19"/>
  <sheetViews>
    <sheetView workbookViewId="0">
      <selection activeCell="B2" sqref="B2:F19"/>
    </sheetView>
  </sheetViews>
  <sheetFormatPr defaultRowHeight="15" x14ac:dyDescent="0.25"/>
  <cols>
    <col min="1" max="1" width="4.42578125" style="11" customWidth="1"/>
    <col min="2" max="2" width="52.7109375" style="11" customWidth="1"/>
    <col min="3" max="3" width="10" style="11" customWidth="1"/>
    <col min="4" max="4" width="11.28515625" style="11" customWidth="1"/>
    <col min="5" max="5" width="11" style="11" customWidth="1"/>
    <col min="6" max="6" width="13.85546875" style="11" customWidth="1"/>
    <col min="7" max="7" width="11.140625" style="11" bestFit="1" customWidth="1"/>
    <col min="8" max="16384" width="9.140625" style="11"/>
  </cols>
  <sheetData>
    <row r="2" spans="2:6" x14ac:dyDescent="0.25">
      <c r="B2" s="11" t="s">
        <v>393</v>
      </c>
    </row>
    <row r="3" spans="2:6" x14ac:dyDescent="0.25">
      <c r="B3" s="11" t="s">
        <v>365</v>
      </c>
    </row>
    <row r="4" spans="2:6" ht="15.75" thickBot="1" x14ac:dyDescent="0.3"/>
    <row r="5" spans="2:6" ht="31.5" customHeight="1" x14ac:dyDescent="0.25">
      <c r="B5" s="904" t="s">
        <v>226</v>
      </c>
      <c r="C5" s="906" t="s">
        <v>247</v>
      </c>
      <c r="D5" s="908" t="s">
        <v>150</v>
      </c>
      <c r="E5" s="909"/>
      <c r="F5" s="910" t="s">
        <v>154</v>
      </c>
    </row>
    <row r="6" spans="2:6" ht="35.25" customHeight="1" thickBot="1" x14ac:dyDescent="0.3">
      <c r="B6" s="905"/>
      <c r="C6" s="907"/>
      <c r="D6" s="291" t="s">
        <v>134</v>
      </c>
      <c r="E6" s="291" t="s">
        <v>408</v>
      </c>
      <c r="F6" s="911"/>
    </row>
    <row r="7" spans="2:6" ht="36" customHeight="1" x14ac:dyDescent="0.25">
      <c r="B7" s="311" t="s">
        <v>236</v>
      </c>
      <c r="C7" s="258">
        <v>1</v>
      </c>
      <c r="D7" s="258">
        <v>530</v>
      </c>
      <c r="E7" s="258">
        <v>477</v>
      </c>
      <c r="F7" s="259">
        <f t="shared" ref="F7:F19" si="0">SUM(E7)-D7</f>
        <v>-53</v>
      </c>
    </row>
    <row r="8" spans="2:6" ht="21.75" customHeight="1" x14ac:dyDescent="0.25">
      <c r="B8" s="260" t="s">
        <v>237</v>
      </c>
      <c r="C8" s="261">
        <v>2</v>
      </c>
      <c r="D8" s="172">
        <v>12965</v>
      </c>
      <c r="E8" s="172">
        <v>10982</v>
      </c>
      <c r="F8" s="173">
        <f t="shared" si="0"/>
        <v>-1983</v>
      </c>
    </row>
    <row r="9" spans="2:6" ht="20.25" customHeight="1" x14ac:dyDescent="0.25">
      <c r="B9" s="260" t="s">
        <v>238</v>
      </c>
      <c r="C9" s="261">
        <v>3</v>
      </c>
      <c r="D9" s="172">
        <v>15280</v>
      </c>
      <c r="E9" s="172">
        <v>12955</v>
      </c>
      <c r="F9" s="173">
        <f t="shared" si="0"/>
        <v>-2325</v>
      </c>
    </row>
    <row r="10" spans="2:6" ht="19.5" customHeight="1" x14ac:dyDescent="0.25">
      <c r="B10" s="260" t="s">
        <v>239</v>
      </c>
      <c r="C10" s="261">
        <v>4</v>
      </c>
      <c r="D10" s="172">
        <v>4116</v>
      </c>
      <c r="E10" s="172">
        <v>3413</v>
      </c>
      <c r="F10" s="173">
        <f t="shared" si="0"/>
        <v>-703</v>
      </c>
    </row>
    <row r="11" spans="2:6" ht="21.75" customHeight="1" x14ac:dyDescent="0.25">
      <c r="B11" s="260" t="s">
        <v>240</v>
      </c>
      <c r="C11" s="261">
        <v>5</v>
      </c>
      <c r="D11" s="172">
        <v>18537</v>
      </c>
      <c r="E11" s="172">
        <v>16202</v>
      </c>
      <c r="F11" s="262">
        <f t="shared" si="0"/>
        <v>-2335</v>
      </c>
    </row>
    <row r="12" spans="2:6" ht="19.5" customHeight="1" x14ac:dyDescent="0.25">
      <c r="B12" s="260" t="s">
        <v>241</v>
      </c>
      <c r="C12" s="261">
        <v>6</v>
      </c>
      <c r="D12" s="172">
        <v>1943</v>
      </c>
      <c r="E12" s="172">
        <v>1630</v>
      </c>
      <c r="F12" s="262">
        <f t="shared" si="0"/>
        <v>-313</v>
      </c>
    </row>
    <row r="13" spans="2:6" ht="18.75" customHeight="1" x14ac:dyDescent="0.25">
      <c r="B13" s="260" t="s">
        <v>242</v>
      </c>
      <c r="C13" s="261">
        <v>7</v>
      </c>
      <c r="D13" s="172">
        <v>25611</v>
      </c>
      <c r="E13" s="172">
        <v>21209</v>
      </c>
      <c r="F13" s="173">
        <f t="shared" si="0"/>
        <v>-4402</v>
      </c>
    </row>
    <row r="14" spans="2:6" ht="20.25" customHeight="1" x14ac:dyDescent="0.25">
      <c r="B14" s="260" t="s">
        <v>243</v>
      </c>
      <c r="C14" s="261">
        <v>8</v>
      </c>
      <c r="D14" s="172">
        <v>6018</v>
      </c>
      <c r="E14" s="172">
        <v>4976</v>
      </c>
      <c r="F14" s="262">
        <f t="shared" si="0"/>
        <v>-1042</v>
      </c>
    </row>
    <row r="15" spans="2:6" ht="21" customHeight="1" x14ac:dyDescent="0.25">
      <c r="B15" s="260" t="s">
        <v>244</v>
      </c>
      <c r="C15" s="261">
        <v>9</v>
      </c>
      <c r="D15" s="172">
        <v>8466</v>
      </c>
      <c r="E15" s="172">
        <v>6966</v>
      </c>
      <c r="F15" s="262">
        <f t="shared" si="0"/>
        <v>-1500</v>
      </c>
    </row>
    <row r="16" spans="2:6" ht="21" customHeight="1" thickBot="1" x14ac:dyDescent="0.3">
      <c r="B16" s="264" t="s">
        <v>251</v>
      </c>
      <c r="C16" s="265">
        <v>0</v>
      </c>
      <c r="D16" s="265">
        <v>41</v>
      </c>
      <c r="E16" s="265">
        <v>38</v>
      </c>
      <c r="F16" s="266">
        <f t="shared" si="0"/>
        <v>-3</v>
      </c>
    </row>
    <row r="17" spans="2:7" ht="20.25" customHeight="1" x14ac:dyDescent="0.25">
      <c r="B17" s="311" t="s">
        <v>245</v>
      </c>
      <c r="C17" s="276" t="s">
        <v>227</v>
      </c>
      <c r="D17" s="312">
        <v>14060</v>
      </c>
      <c r="E17" s="312">
        <v>12124</v>
      </c>
      <c r="F17" s="313">
        <f t="shared" si="0"/>
        <v>-1936</v>
      </c>
      <c r="G17" s="488">
        <f>SUM(F17/D17*100)</f>
        <v>-13.769559032716927</v>
      </c>
    </row>
    <row r="18" spans="2:7" ht="22.5" customHeight="1" thickBot="1" x14ac:dyDescent="0.3">
      <c r="B18" s="263" t="s">
        <v>246</v>
      </c>
      <c r="C18" s="257" t="s">
        <v>228</v>
      </c>
      <c r="D18" s="174">
        <f>SUM(D7:D16)</f>
        <v>93507</v>
      </c>
      <c r="E18" s="174">
        <f>SUM(E7:E16)</f>
        <v>78848</v>
      </c>
      <c r="F18" s="175">
        <f t="shared" si="0"/>
        <v>-14659</v>
      </c>
      <c r="G18" s="488">
        <f>SUM(F18/D18*100)</f>
        <v>-15.676901194562973</v>
      </c>
    </row>
    <row r="19" spans="2:7" ht="21.75" customHeight="1" thickBot="1" x14ac:dyDescent="0.3">
      <c r="B19" s="295" t="s">
        <v>66</v>
      </c>
      <c r="C19" s="296" t="s">
        <v>229</v>
      </c>
      <c r="D19" s="297">
        <f>SUM(D17:D18)</f>
        <v>107567</v>
      </c>
      <c r="E19" s="297">
        <f>SUM(E17:E18)</f>
        <v>90972</v>
      </c>
      <c r="F19" s="310">
        <f t="shared" si="0"/>
        <v>-16595</v>
      </c>
    </row>
  </sheetData>
  <mergeCells count="4">
    <mergeCell ref="B5:B6"/>
    <mergeCell ref="C5:C6"/>
    <mergeCell ref="D5:E5"/>
    <mergeCell ref="F5:F6"/>
  </mergeCells>
  <pageMargins left="2.0866141732283467" right="0.70866141732283472" top="1.5354330708661419" bottom="0.74803149606299213" header="0.31496062992125984" footer="0.31496062992125984"/>
  <pageSetup paperSize="9" scale="9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B1:E64"/>
  <sheetViews>
    <sheetView workbookViewId="0">
      <selection activeCell="B2" sqref="B2:F64"/>
    </sheetView>
  </sheetViews>
  <sheetFormatPr defaultRowHeight="15" x14ac:dyDescent="0.25"/>
  <cols>
    <col min="1" max="1" width="2.140625" style="11" customWidth="1"/>
    <col min="2" max="2" width="62.5703125" style="11" customWidth="1"/>
    <col min="3" max="3" width="10.85546875" style="11" customWidth="1"/>
    <col min="4" max="4" width="12.42578125" style="11" customWidth="1"/>
    <col min="5" max="5" width="7.85546875" style="11" customWidth="1"/>
    <col min="6" max="6" width="5.140625" style="11" customWidth="1"/>
    <col min="7" max="16384" width="9.140625" style="11"/>
  </cols>
  <sheetData>
    <row r="1" spans="2:5" ht="11.25" customHeight="1" x14ac:dyDescent="0.25"/>
    <row r="2" spans="2:5" x14ac:dyDescent="0.25">
      <c r="B2" s="11" t="s">
        <v>348</v>
      </c>
    </row>
    <row r="3" spans="2:5" x14ac:dyDescent="0.25">
      <c r="B3" s="11" t="s">
        <v>364</v>
      </c>
    </row>
    <row r="4" spans="2:5" ht="13.5" customHeight="1" thickBot="1" x14ac:dyDescent="0.3"/>
    <row r="5" spans="2:5" ht="45.75" thickBot="1" x14ac:dyDescent="0.3">
      <c r="B5" s="271" t="s">
        <v>226</v>
      </c>
      <c r="C5" s="272" t="s">
        <v>247</v>
      </c>
      <c r="D5" s="272" t="s">
        <v>414</v>
      </c>
      <c r="E5" s="273" t="s">
        <v>297</v>
      </c>
    </row>
    <row r="6" spans="2:5" ht="28.5" x14ac:dyDescent="0.25">
      <c r="B6" s="300" t="s">
        <v>292</v>
      </c>
      <c r="C6" s="301">
        <v>1</v>
      </c>
      <c r="D6" s="301">
        <f>SUM(D7:D10)</f>
        <v>477</v>
      </c>
      <c r="E6" s="314">
        <f>SUM(D6/D60)*100</f>
        <v>0.60496144480519476</v>
      </c>
    </row>
    <row r="7" spans="2:5" ht="30" x14ac:dyDescent="0.25">
      <c r="B7" s="260" t="s">
        <v>293</v>
      </c>
      <c r="C7" s="261">
        <v>11</v>
      </c>
      <c r="D7" s="261">
        <v>66</v>
      </c>
      <c r="E7" s="292">
        <f>SUM(D7)/D6*100</f>
        <v>13.836477987421384</v>
      </c>
    </row>
    <row r="8" spans="2:5" x14ac:dyDescent="0.25">
      <c r="B8" s="260" t="s">
        <v>248</v>
      </c>
      <c r="C8" s="261">
        <v>12</v>
      </c>
      <c r="D8" s="261">
        <v>138</v>
      </c>
      <c r="E8" s="292">
        <f>SUM(D8)/D6*100</f>
        <v>28.930817610062892</v>
      </c>
    </row>
    <row r="9" spans="2:5" x14ac:dyDescent="0.25">
      <c r="B9" s="260" t="s">
        <v>249</v>
      </c>
      <c r="C9" s="261">
        <v>13</v>
      </c>
      <c r="D9" s="261">
        <v>105</v>
      </c>
      <c r="E9" s="292">
        <f>SUM(D9)/D6*100</f>
        <v>22.012578616352201</v>
      </c>
    </row>
    <row r="10" spans="2:5" ht="30" x14ac:dyDescent="0.25">
      <c r="B10" s="260" t="s">
        <v>250</v>
      </c>
      <c r="C10" s="261">
        <v>14</v>
      </c>
      <c r="D10" s="261">
        <v>168</v>
      </c>
      <c r="E10" s="293">
        <f>SUM(D10)/D6*100</f>
        <v>35.220125786163521</v>
      </c>
    </row>
    <row r="11" spans="2:5" x14ac:dyDescent="0.25">
      <c r="B11" s="294" t="s">
        <v>237</v>
      </c>
      <c r="C11" s="298">
        <v>2</v>
      </c>
      <c r="D11" s="299">
        <f>SUM(D12:D17)</f>
        <v>10982</v>
      </c>
      <c r="E11" s="315">
        <f>SUM(D11/D60)*100</f>
        <v>13.928064123376624</v>
      </c>
    </row>
    <row r="12" spans="2:5" x14ac:dyDescent="0.25">
      <c r="B12" s="260" t="s">
        <v>253</v>
      </c>
      <c r="C12" s="261">
        <v>21</v>
      </c>
      <c r="D12" s="172">
        <v>2072</v>
      </c>
      <c r="E12" s="292">
        <f>SUM(D12)/D11*100</f>
        <v>18.867237297395739</v>
      </c>
    </row>
    <row r="13" spans="2:5" x14ac:dyDescent="0.25">
      <c r="B13" s="260" t="s">
        <v>254</v>
      </c>
      <c r="C13" s="261">
        <v>22</v>
      </c>
      <c r="D13" s="261">
        <v>731</v>
      </c>
      <c r="E13" s="292">
        <f>SUM(D13)/D11*100</f>
        <v>6.6563467492260067</v>
      </c>
    </row>
    <row r="14" spans="2:5" x14ac:dyDescent="0.25">
      <c r="B14" s="260" t="s">
        <v>255</v>
      </c>
      <c r="C14" s="261">
        <v>23</v>
      </c>
      <c r="D14" s="172">
        <v>1688</v>
      </c>
      <c r="E14" s="292">
        <f>SUM(D14)/D11*100</f>
        <v>15.370606446913129</v>
      </c>
    </row>
    <row r="15" spans="2:5" x14ac:dyDescent="0.25">
      <c r="B15" s="260" t="s">
        <v>256</v>
      </c>
      <c r="C15" s="261">
        <v>24</v>
      </c>
      <c r="D15" s="172">
        <v>3727</v>
      </c>
      <c r="E15" s="292">
        <f>SUM(D15)/D11*100</f>
        <v>33.93735203059552</v>
      </c>
    </row>
    <row r="16" spans="2:5" x14ac:dyDescent="0.25">
      <c r="B16" s="260" t="s">
        <v>257</v>
      </c>
      <c r="C16" s="261">
        <v>25</v>
      </c>
      <c r="D16" s="261">
        <v>227</v>
      </c>
      <c r="E16" s="292">
        <f>SUM(D16)/D11*100</f>
        <v>2.0670187579675834</v>
      </c>
    </row>
    <row r="17" spans="2:5" x14ac:dyDescent="0.25">
      <c r="B17" s="260" t="s">
        <v>258</v>
      </c>
      <c r="C17" s="261">
        <v>26</v>
      </c>
      <c r="D17" s="172">
        <v>2537</v>
      </c>
      <c r="E17" s="292">
        <f>SUM(D17)/D11*100</f>
        <v>23.10143871790202</v>
      </c>
    </row>
    <row r="18" spans="2:5" x14ac:dyDescent="0.25">
      <c r="B18" s="294" t="s">
        <v>238</v>
      </c>
      <c r="C18" s="298">
        <v>3</v>
      </c>
      <c r="D18" s="299">
        <f>SUM(D19:D23)</f>
        <v>12955</v>
      </c>
      <c r="E18" s="315">
        <f>SUM(D18)/D60*100</f>
        <v>16.430346996753247</v>
      </c>
    </row>
    <row r="19" spans="2:5" x14ac:dyDescent="0.25">
      <c r="B19" s="260" t="s">
        <v>259</v>
      </c>
      <c r="C19" s="261">
        <v>31</v>
      </c>
      <c r="D19" s="172">
        <v>5868</v>
      </c>
      <c r="E19" s="292">
        <f>SUM(D19)/D18*100</f>
        <v>45.29525279814743</v>
      </c>
    </row>
    <row r="20" spans="2:5" x14ac:dyDescent="0.25">
      <c r="B20" s="260" t="s">
        <v>260</v>
      </c>
      <c r="C20" s="261">
        <v>32</v>
      </c>
      <c r="D20" s="172">
        <v>2117</v>
      </c>
      <c r="E20" s="292">
        <f>SUM(D20)/D18*100</f>
        <v>16.341181011192589</v>
      </c>
    </row>
    <row r="21" spans="2:5" x14ac:dyDescent="0.25">
      <c r="B21" s="260" t="s">
        <v>261</v>
      </c>
      <c r="C21" s="261">
        <v>33</v>
      </c>
      <c r="D21" s="172">
        <v>3368</v>
      </c>
      <c r="E21" s="292">
        <f>SUM(D21)/D18*100</f>
        <v>25.997684291779237</v>
      </c>
    </row>
    <row r="22" spans="2:5" ht="30" x14ac:dyDescent="0.25">
      <c r="B22" s="260" t="s">
        <v>262</v>
      </c>
      <c r="C22" s="261">
        <v>34</v>
      </c>
      <c r="D22" s="172">
        <v>1039</v>
      </c>
      <c r="E22" s="292">
        <f>SUM(D22)/D18*100</f>
        <v>8.0200694712466234</v>
      </c>
    </row>
    <row r="23" spans="2:5" x14ac:dyDescent="0.25">
      <c r="B23" s="260" t="s">
        <v>263</v>
      </c>
      <c r="C23" s="261">
        <v>35</v>
      </c>
      <c r="D23" s="261">
        <v>563</v>
      </c>
      <c r="E23" s="292">
        <f>SUM(D23)/D18*100</f>
        <v>4.3458124276341179</v>
      </c>
    </row>
    <row r="24" spans="2:5" x14ac:dyDescent="0.25">
      <c r="B24" s="294" t="s">
        <v>239</v>
      </c>
      <c r="C24" s="298">
        <v>4</v>
      </c>
      <c r="D24" s="299">
        <f>SUM(D25:D28)</f>
        <v>3413</v>
      </c>
      <c r="E24" s="315">
        <f>SUM(D24)/D60*100</f>
        <v>4.3285815746753249</v>
      </c>
    </row>
    <row r="25" spans="2:5" x14ac:dyDescent="0.25">
      <c r="B25" s="260" t="s">
        <v>264</v>
      </c>
      <c r="C25" s="261">
        <v>41</v>
      </c>
      <c r="D25" s="172">
        <v>1315</v>
      </c>
      <c r="E25" s="292">
        <f>SUM(D25)/D24*100</f>
        <v>38.529153237620861</v>
      </c>
    </row>
    <row r="26" spans="2:5" x14ac:dyDescent="0.25">
      <c r="B26" s="260" t="s">
        <v>265</v>
      </c>
      <c r="C26" s="261">
        <v>42</v>
      </c>
      <c r="D26" s="261">
        <v>739</v>
      </c>
      <c r="E26" s="292">
        <f>SUM(D26)/D24*100</f>
        <v>21.652505127453853</v>
      </c>
    </row>
    <row r="27" spans="2:5" ht="30" x14ac:dyDescent="0.25">
      <c r="B27" s="260" t="s">
        <v>266</v>
      </c>
      <c r="C27" s="261">
        <v>43</v>
      </c>
      <c r="D27" s="172">
        <v>1180</v>
      </c>
      <c r="E27" s="292">
        <f>SUM(D27)/D24*100</f>
        <v>34.573688836800471</v>
      </c>
    </row>
    <row r="28" spans="2:5" x14ac:dyDescent="0.25">
      <c r="B28" s="260" t="s">
        <v>267</v>
      </c>
      <c r="C28" s="261">
        <v>44</v>
      </c>
      <c r="D28" s="261">
        <v>179</v>
      </c>
      <c r="E28" s="292">
        <f>SUM(D28)/D24*100</f>
        <v>5.2446527981248163</v>
      </c>
    </row>
    <row r="29" spans="2:5" x14ac:dyDescent="0.25">
      <c r="B29" s="294" t="s">
        <v>240</v>
      </c>
      <c r="C29" s="298">
        <v>5</v>
      </c>
      <c r="D29" s="299">
        <f>SUM(D30:D33)</f>
        <v>16202</v>
      </c>
      <c r="E29" s="315">
        <f>SUM(D29)/D60*100</f>
        <v>20.548396915584416</v>
      </c>
    </row>
    <row r="30" spans="2:5" x14ac:dyDescent="0.25">
      <c r="B30" s="260" t="s">
        <v>268</v>
      </c>
      <c r="C30" s="261">
        <v>51</v>
      </c>
      <c r="D30" s="172">
        <v>7309</v>
      </c>
      <c r="E30" s="292">
        <f>SUM(D30)/D29*100</f>
        <v>45.111714603135418</v>
      </c>
    </row>
    <row r="31" spans="2:5" x14ac:dyDescent="0.25">
      <c r="B31" s="260" t="s">
        <v>269</v>
      </c>
      <c r="C31" s="261">
        <v>52</v>
      </c>
      <c r="D31" s="172">
        <v>8081</v>
      </c>
      <c r="E31" s="292">
        <f>SUM(D31)/D29*100</f>
        <v>49.876558449574127</v>
      </c>
    </row>
    <row r="32" spans="2:5" x14ac:dyDescent="0.25">
      <c r="B32" s="260" t="s">
        <v>270</v>
      </c>
      <c r="C32" s="261">
        <v>53</v>
      </c>
      <c r="D32" s="261">
        <v>413</v>
      </c>
      <c r="E32" s="292">
        <f>SUM(D32)/D29*100</f>
        <v>2.5490680162942847</v>
      </c>
    </row>
    <row r="33" spans="2:5" x14ac:dyDescent="0.25">
      <c r="B33" s="260" t="s">
        <v>271</v>
      </c>
      <c r="C33" s="261">
        <v>54</v>
      </c>
      <c r="D33" s="261">
        <v>399</v>
      </c>
      <c r="E33" s="292">
        <f>SUM(D33)/D29*100</f>
        <v>2.4626589309961733</v>
      </c>
    </row>
    <row r="34" spans="2:5" x14ac:dyDescent="0.25">
      <c r="B34" s="294" t="s">
        <v>241</v>
      </c>
      <c r="C34" s="298">
        <v>6</v>
      </c>
      <c r="D34" s="299">
        <f>SUM(D35:D37)</f>
        <v>1630</v>
      </c>
      <c r="E34" s="315">
        <f>SUM(D34)/D60*100</f>
        <v>2.067268668831169</v>
      </c>
    </row>
    <row r="35" spans="2:5" x14ac:dyDescent="0.25">
      <c r="B35" s="260" t="s">
        <v>272</v>
      </c>
      <c r="C35" s="261">
        <v>61</v>
      </c>
      <c r="D35" s="172">
        <v>1179</v>
      </c>
      <c r="E35" s="292">
        <f>SUM(D35)/D34*100</f>
        <v>72.331288343558285</v>
      </c>
    </row>
    <row r="36" spans="2:5" x14ac:dyDescent="0.25">
      <c r="B36" s="260" t="s">
        <v>273</v>
      </c>
      <c r="C36" s="261">
        <v>62</v>
      </c>
      <c r="D36" s="261">
        <v>316</v>
      </c>
      <c r="E36" s="292">
        <f>SUM(D36)/D34*100</f>
        <v>19.386503067484661</v>
      </c>
    </row>
    <row r="37" spans="2:5" x14ac:dyDescent="0.25">
      <c r="B37" s="260" t="s">
        <v>274</v>
      </c>
      <c r="C37" s="261">
        <v>63</v>
      </c>
      <c r="D37" s="261">
        <v>135</v>
      </c>
      <c r="E37" s="292">
        <f>SUM(D37)/D34*100</f>
        <v>8.2822085889570545</v>
      </c>
    </row>
    <row r="38" spans="2:5" x14ac:dyDescent="0.25">
      <c r="B38" s="294" t="s">
        <v>242</v>
      </c>
      <c r="C38" s="298">
        <v>7</v>
      </c>
      <c r="D38" s="299">
        <f>SUM(D39:D43)</f>
        <v>21209</v>
      </c>
      <c r="E38" s="315">
        <f>SUM(D38)/D60*100</f>
        <v>26.898589691558438</v>
      </c>
    </row>
    <row r="39" spans="2:5" x14ac:dyDescent="0.25">
      <c r="B39" s="260" t="s">
        <v>275</v>
      </c>
      <c r="C39" s="261">
        <v>71</v>
      </c>
      <c r="D39" s="172">
        <v>5485</v>
      </c>
      <c r="E39" s="292">
        <f>SUM(D39)/D38*100</f>
        <v>25.861662501768119</v>
      </c>
    </row>
    <row r="40" spans="2:5" x14ac:dyDescent="0.25">
      <c r="B40" s="260" t="s">
        <v>276</v>
      </c>
      <c r="C40" s="261">
        <v>72</v>
      </c>
      <c r="D40" s="172">
        <v>7178</v>
      </c>
      <c r="E40" s="292">
        <f>SUM(D40)/D38*100</f>
        <v>33.844122778065916</v>
      </c>
    </row>
    <row r="41" spans="2:5" x14ac:dyDescent="0.25">
      <c r="B41" s="260" t="s">
        <v>277</v>
      </c>
      <c r="C41" s="261">
        <v>73</v>
      </c>
      <c r="D41" s="172">
        <v>1019</v>
      </c>
      <c r="E41" s="292">
        <f>SUM(D41)/D38*100</f>
        <v>4.8045641001461643</v>
      </c>
    </row>
    <row r="42" spans="2:5" x14ac:dyDescent="0.25">
      <c r="B42" s="260" t="s">
        <v>278</v>
      </c>
      <c r="C42" s="261">
        <v>74</v>
      </c>
      <c r="D42" s="172">
        <v>1439</v>
      </c>
      <c r="E42" s="292">
        <f>SUM(D42)/D38*100</f>
        <v>6.7848554858786363</v>
      </c>
    </row>
    <row r="43" spans="2:5" ht="30" x14ac:dyDescent="0.25">
      <c r="B43" s="260" t="s">
        <v>279</v>
      </c>
      <c r="C43" s="261">
        <v>75</v>
      </c>
      <c r="D43" s="172">
        <v>6088</v>
      </c>
      <c r="E43" s="292">
        <f>SUM(D43)/D38*100</f>
        <v>28.704795134141165</v>
      </c>
    </row>
    <row r="44" spans="2:5" x14ac:dyDescent="0.25">
      <c r="B44" s="294" t="s">
        <v>243</v>
      </c>
      <c r="C44" s="298">
        <v>8</v>
      </c>
      <c r="D44" s="299">
        <f>SUM(D45:D47)</f>
        <v>4976</v>
      </c>
      <c r="E44" s="315">
        <f>SUM(D44)/D60*100</f>
        <v>6.3108766233766236</v>
      </c>
    </row>
    <row r="45" spans="2:5" x14ac:dyDescent="0.25">
      <c r="B45" s="260" t="s">
        <v>280</v>
      </c>
      <c r="C45" s="261">
        <v>81</v>
      </c>
      <c r="D45" s="172">
        <v>2405</v>
      </c>
      <c r="E45" s="292">
        <f>SUM(D45)/D44*100</f>
        <v>48.331993569131832</v>
      </c>
    </row>
    <row r="46" spans="2:5" x14ac:dyDescent="0.25">
      <c r="B46" s="260" t="s">
        <v>281</v>
      </c>
      <c r="C46" s="261">
        <v>82</v>
      </c>
      <c r="D46" s="261">
        <v>536</v>
      </c>
      <c r="E46" s="292">
        <f>SUM(D46)/D44*100</f>
        <v>10.77170418006431</v>
      </c>
    </row>
    <row r="47" spans="2:5" x14ac:dyDescent="0.25">
      <c r="B47" s="260" t="s">
        <v>282</v>
      </c>
      <c r="C47" s="261">
        <v>83</v>
      </c>
      <c r="D47" s="172">
        <v>2035</v>
      </c>
      <c r="E47" s="292">
        <f>SUM(D47)/D44*100</f>
        <v>40.896302250803856</v>
      </c>
    </row>
    <row r="48" spans="2:5" x14ac:dyDescent="0.25">
      <c r="B48" s="294" t="s">
        <v>244</v>
      </c>
      <c r="C48" s="298">
        <v>9</v>
      </c>
      <c r="D48" s="299">
        <f>SUM(D49:D54)</f>
        <v>6966</v>
      </c>
      <c r="E48" s="315">
        <f>SUM(D48)/D60*100</f>
        <v>8.8347199675324681</v>
      </c>
    </row>
    <row r="49" spans="2:5" x14ac:dyDescent="0.25">
      <c r="B49" s="260" t="s">
        <v>283</v>
      </c>
      <c r="C49" s="261">
        <v>91</v>
      </c>
      <c r="D49" s="172">
        <v>1346</v>
      </c>
      <c r="E49" s="292">
        <f>SUM(D49)/D48*100</f>
        <v>19.32242319839219</v>
      </c>
    </row>
    <row r="50" spans="2:5" ht="30" x14ac:dyDescent="0.25">
      <c r="B50" s="260" t="s">
        <v>284</v>
      </c>
      <c r="C50" s="261">
        <v>92</v>
      </c>
      <c r="D50" s="261">
        <v>372</v>
      </c>
      <c r="E50" s="292">
        <f>SUM(D50)/D48*100</f>
        <v>5.3402239448751079</v>
      </c>
    </row>
    <row r="51" spans="2:5" ht="30" x14ac:dyDescent="0.25">
      <c r="B51" s="260" t="s">
        <v>285</v>
      </c>
      <c r="C51" s="261">
        <v>93</v>
      </c>
      <c r="D51" s="172">
        <v>3876</v>
      </c>
      <c r="E51" s="292">
        <f>SUM(D51)/D48*100</f>
        <v>55.641688199827733</v>
      </c>
    </row>
    <row r="52" spans="2:5" ht="30" x14ac:dyDescent="0.25">
      <c r="B52" s="260" t="s">
        <v>286</v>
      </c>
      <c r="C52" s="261">
        <v>94</v>
      </c>
      <c r="D52" s="261">
        <v>410</v>
      </c>
      <c r="E52" s="292">
        <f>SUM(D52)/D48*100</f>
        <v>5.8857306919322419</v>
      </c>
    </row>
    <row r="53" spans="2:5" x14ac:dyDescent="0.25">
      <c r="B53" s="260" t="s">
        <v>287</v>
      </c>
      <c r="C53" s="261">
        <v>95</v>
      </c>
      <c r="D53" s="261">
        <v>16</v>
      </c>
      <c r="E53" s="292">
        <f>SUM(D53)/D48*100</f>
        <v>0.22968705139247778</v>
      </c>
    </row>
    <row r="54" spans="2:5" x14ac:dyDescent="0.25">
      <c r="B54" s="260" t="s">
        <v>288</v>
      </c>
      <c r="C54" s="261">
        <v>96</v>
      </c>
      <c r="D54" s="172">
        <v>946</v>
      </c>
      <c r="E54" s="292">
        <f>SUM(D54)/D48*100</f>
        <v>13.580246913580247</v>
      </c>
    </row>
    <row r="55" spans="2:5" x14ac:dyDescent="0.25">
      <c r="B55" s="294" t="s">
        <v>251</v>
      </c>
      <c r="C55" s="298">
        <v>0</v>
      </c>
      <c r="D55" s="298">
        <f>SUM(D56:D58)</f>
        <v>38</v>
      </c>
      <c r="E55" s="752">
        <f>SUM(D55)/D60*100</f>
        <v>4.8193993506493504E-2</v>
      </c>
    </row>
    <row r="56" spans="2:5" x14ac:dyDescent="0.25">
      <c r="B56" s="260" t="s">
        <v>289</v>
      </c>
      <c r="C56" s="261">
        <v>1</v>
      </c>
      <c r="D56" s="261">
        <v>1</v>
      </c>
      <c r="E56" s="292">
        <f>SUM(D56)/D55*100</f>
        <v>2.6315789473684208</v>
      </c>
    </row>
    <row r="57" spans="2:5" x14ac:dyDescent="0.25">
      <c r="B57" s="260" t="s">
        <v>290</v>
      </c>
      <c r="C57" s="261">
        <v>2</v>
      </c>
      <c r="D57" s="261">
        <v>0</v>
      </c>
      <c r="E57" s="292">
        <f>SUM(D57)/D55*100</f>
        <v>0</v>
      </c>
    </row>
    <row r="58" spans="2:5" ht="15.75" thickBot="1" x14ac:dyDescent="0.3">
      <c r="B58" s="263" t="s">
        <v>291</v>
      </c>
      <c r="C58" s="257">
        <v>3</v>
      </c>
      <c r="D58" s="257">
        <v>37</v>
      </c>
      <c r="E58" s="316">
        <f>SUM(D58)/D55*100</f>
        <v>97.368421052631575</v>
      </c>
    </row>
    <row r="59" spans="2:5" x14ac:dyDescent="0.25">
      <c r="B59" s="300" t="s">
        <v>294</v>
      </c>
      <c r="C59" s="301" t="s">
        <v>227</v>
      </c>
      <c r="D59" s="302">
        <f>SUM(T.XXIII!E17)</f>
        <v>12124</v>
      </c>
      <c r="E59" s="314">
        <f>SUM(D59)/D61*100</f>
        <v>13.327177593105571</v>
      </c>
    </row>
    <row r="60" spans="2:5" ht="15.75" thickBot="1" x14ac:dyDescent="0.3">
      <c r="B60" s="303" t="s">
        <v>252</v>
      </c>
      <c r="C60" s="304" t="s">
        <v>228</v>
      </c>
      <c r="D60" s="305">
        <f>SUM(D6,D11,D18,D24,D29,D34,D38,D44,D48,D55)</f>
        <v>78848</v>
      </c>
      <c r="E60" s="317">
        <f>SUM(E6,E11,E18,E24,E29,E34,E38,E44,E48,E55)</f>
        <v>99.999999999999986</v>
      </c>
    </row>
    <row r="61" spans="2:5" ht="19.5" thickBot="1" x14ac:dyDescent="0.3">
      <c r="B61" s="306" t="s">
        <v>66</v>
      </c>
      <c r="C61" s="307" t="s">
        <v>229</v>
      </c>
      <c r="D61" s="308">
        <f>SUM(D59:D60)</f>
        <v>90972</v>
      </c>
      <c r="E61" s="309" t="s">
        <v>131</v>
      </c>
    </row>
    <row r="62" spans="2:5" x14ac:dyDescent="0.25">
      <c r="B62" s="267" t="s">
        <v>323</v>
      </c>
      <c r="C62" s="267"/>
      <c r="D62" s="267"/>
      <c r="E62" s="267"/>
    </row>
    <row r="63" spans="2:5" ht="14.25" customHeight="1" x14ac:dyDescent="0.25">
      <c r="B63" s="11" t="s">
        <v>295</v>
      </c>
    </row>
    <row r="64" spans="2:5" ht="13.5" customHeight="1" x14ac:dyDescent="0.25">
      <c r="B64" s="11" t="s">
        <v>296</v>
      </c>
    </row>
  </sheetData>
  <pageMargins left="1.8897637795275593" right="0.70866141732283472" top="0.59055118110236227" bottom="0.74803149606299213" header="0" footer="0.31496062992125984"/>
  <pageSetup paperSize="9" scale="6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2:I33"/>
  <sheetViews>
    <sheetView workbookViewId="0">
      <selection activeCell="B2" sqref="B2:E33"/>
    </sheetView>
  </sheetViews>
  <sheetFormatPr defaultRowHeight="15" x14ac:dyDescent="0.25"/>
  <cols>
    <col min="1" max="1" width="5" style="11" customWidth="1"/>
    <col min="2" max="2" width="26" style="11" customWidth="1"/>
    <col min="3" max="3" width="16.140625" style="11" customWidth="1"/>
    <col min="4" max="4" width="16" style="11" customWidth="1"/>
    <col min="5" max="5" width="16.140625" style="11" customWidth="1"/>
    <col min="6" max="7" width="9.42578125" style="11" bestFit="1" customWidth="1"/>
    <col min="8" max="16384" width="9.140625" style="11"/>
  </cols>
  <sheetData>
    <row r="2" spans="2:9" x14ac:dyDescent="0.25">
      <c r="B2" s="11" t="s">
        <v>349</v>
      </c>
    </row>
    <row r="3" spans="2:9" x14ac:dyDescent="0.25">
      <c r="B3" s="11" t="s">
        <v>363</v>
      </c>
    </row>
    <row r="4" spans="2:9" ht="13.5" customHeight="1" thickBot="1" x14ac:dyDescent="0.3"/>
    <row r="5" spans="2:9" ht="22.5" customHeight="1" thickBot="1" x14ac:dyDescent="0.3">
      <c r="B5" s="225"/>
      <c r="C5" s="289"/>
      <c r="D5" s="229" t="s">
        <v>415</v>
      </c>
      <c r="E5" s="290"/>
      <c r="H5" s="125">
        <v>2004</v>
      </c>
      <c r="I5" s="14">
        <v>40346</v>
      </c>
    </row>
    <row r="6" spans="2:9" ht="21.75" customHeight="1" thickBot="1" x14ac:dyDescent="0.3">
      <c r="B6" s="228" t="s">
        <v>28</v>
      </c>
      <c r="C6" s="126"/>
      <c r="D6" s="778" t="s">
        <v>65</v>
      </c>
      <c r="E6" s="780"/>
      <c r="H6" s="125">
        <v>2005</v>
      </c>
      <c r="I6" s="14">
        <v>41016</v>
      </c>
    </row>
    <row r="7" spans="2:9" ht="34.5" customHeight="1" thickBot="1" x14ac:dyDescent="0.3">
      <c r="B7" s="157"/>
      <c r="C7" s="227" t="s">
        <v>62</v>
      </c>
      <c r="D7" s="221" t="s">
        <v>63</v>
      </c>
      <c r="E7" s="222" t="s">
        <v>64</v>
      </c>
      <c r="H7" s="125">
        <v>2006</v>
      </c>
      <c r="I7" s="14">
        <v>48932</v>
      </c>
    </row>
    <row r="8" spans="2:9" ht="23.25" customHeight="1" thickBot="1" x14ac:dyDescent="0.3">
      <c r="B8" s="158" t="s">
        <v>29</v>
      </c>
      <c r="C8" s="183">
        <f>SUM(C9:C33)</f>
        <v>75836</v>
      </c>
      <c r="D8" s="159">
        <f>SUM(D9:D33)</f>
        <v>30828</v>
      </c>
      <c r="E8" s="184">
        <f>SUM(E9:E33)</f>
        <v>9851</v>
      </c>
      <c r="F8" s="488">
        <f>SUM(D8/C8*100)</f>
        <v>40.650878210876101</v>
      </c>
      <c r="G8" s="488">
        <f>SUM(E8/C8*100)</f>
        <v>12.989872883590905</v>
      </c>
      <c r="H8" s="125">
        <v>2007</v>
      </c>
      <c r="I8" s="14">
        <v>49327</v>
      </c>
    </row>
    <row r="9" spans="2:9" ht="14.25" customHeight="1" x14ac:dyDescent="0.25">
      <c r="B9" s="79" t="s">
        <v>30</v>
      </c>
      <c r="C9" s="55">
        <v>694</v>
      </c>
      <c r="D9" s="49">
        <v>467</v>
      </c>
      <c r="E9" s="185">
        <v>150</v>
      </c>
      <c r="H9" s="125">
        <v>2008</v>
      </c>
      <c r="I9" s="14">
        <v>51046</v>
      </c>
    </row>
    <row r="10" spans="2:9" x14ac:dyDescent="0.25">
      <c r="B10" s="12" t="s">
        <v>31</v>
      </c>
      <c r="C10" s="53">
        <v>1469</v>
      </c>
      <c r="D10" s="13">
        <v>1168</v>
      </c>
      <c r="E10" s="15">
        <v>340</v>
      </c>
      <c r="H10" s="125">
        <v>2009</v>
      </c>
      <c r="I10" s="14">
        <v>47263</v>
      </c>
    </row>
    <row r="11" spans="2:9" ht="14.25" customHeight="1" x14ac:dyDescent="0.25">
      <c r="B11" s="12" t="s">
        <v>32</v>
      </c>
      <c r="C11" s="53">
        <v>5811</v>
      </c>
      <c r="D11" s="13">
        <v>1526</v>
      </c>
      <c r="E11" s="15">
        <v>457</v>
      </c>
      <c r="H11" s="125">
        <v>2010</v>
      </c>
      <c r="I11" s="14">
        <v>57481</v>
      </c>
    </row>
    <row r="12" spans="2:9" ht="18" customHeight="1" x14ac:dyDescent="0.25">
      <c r="B12" s="12" t="s">
        <v>33</v>
      </c>
      <c r="C12" s="53">
        <v>5805</v>
      </c>
      <c r="D12" s="13">
        <v>2217</v>
      </c>
      <c r="E12" s="15">
        <v>591</v>
      </c>
      <c r="H12" s="125">
        <v>2011</v>
      </c>
      <c r="I12" s="14">
        <v>42554</v>
      </c>
    </row>
    <row r="13" spans="2:9" x14ac:dyDescent="0.25">
      <c r="B13" s="12" t="s">
        <v>34</v>
      </c>
      <c r="C13" s="53">
        <v>2474</v>
      </c>
      <c r="D13" s="13">
        <v>1629</v>
      </c>
      <c r="E13" s="15">
        <v>367</v>
      </c>
      <c r="H13" s="125">
        <v>2012</v>
      </c>
      <c r="I13" s="14">
        <v>48689</v>
      </c>
    </row>
    <row r="14" spans="2:9" x14ac:dyDescent="0.25">
      <c r="B14" s="12" t="s">
        <v>35</v>
      </c>
      <c r="C14" s="53">
        <v>2253</v>
      </c>
      <c r="D14" s="13">
        <v>1172</v>
      </c>
      <c r="E14" s="15">
        <v>259</v>
      </c>
      <c r="H14" s="125">
        <v>2013</v>
      </c>
      <c r="I14" s="14">
        <v>54304</v>
      </c>
    </row>
    <row r="15" spans="2:9" ht="15.75" customHeight="1" x14ac:dyDescent="0.25">
      <c r="B15" s="12" t="s">
        <v>36</v>
      </c>
      <c r="C15" s="53">
        <v>1263</v>
      </c>
      <c r="D15" s="13">
        <v>558</v>
      </c>
      <c r="E15" s="15">
        <v>150</v>
      </c>
      <c r="H15" s="125">
        <v>2014</v>
      </c>
      <c r="I15" s="14">
        <v>60555</v>
      </c>
    </row>
    <row r="16" spans="2:9" x14ac:dyDescent="0.25">
      <c r="B16" s="12" t="s">
        <v>37</v>
      </c>
      <c r="C16" s="53">
        <v>695</v>
      </c>
      <c r="D16" s="13">
        <v>372</v>
      </c>
      <c r="E16" s="15">
        <v>87</v>
      </c>
      <c r="H16" s="125">
        <v>2015</v>
      </c>
      <c r="I16" s="14">
        <v>61276</v>
      </c>
    </row>
    <row r="17" spans="2:9" x14ac:dyDescent="0.25">
      <c r="B17" s="12" t="s">
        <v>38</v>
      </c>
      <c r="C17" s="53">
        <v>2287</v>
      </c>
      <c r="D17" s="13">
        <v>1208</v>
      </c>
      <c r="E17" s="15">
        <v>515</v>
      </c>
      <c r="H17" s="125">
        <v>2016</v>
      </c>
      <c r="I17" s="14">
        <v>72410</v>
      </c>
    </row>
    <row r="18" spans="2:9" x14ac:dyDescent="0.25">
      <c r="B18" s="12" t="s">
        <v>39</v>
      </c>
      <c r="C18" s="53">
        <v>2438</v>
      </c>
      <c r="D18" s="13">
        <v>1166</v>
      </c>
      <c r="E18" s="15">
        <v>452</v>
      </c>
      <c r="H18" s="125">
        <v>2017</v>
      </c>
      <c r="I18" s="14">
        <v>75836</v>
      </c>
    </row>
    <row r="19" spans="2:9" x14ac:dyDescent="0.25">
      <c r="B19" s="12" t="s">
        <v>40</v>
      </c>
      <c r="C19" s="53">
        <v>2064</v>
      </c>
      <c r="D19" s="13">
        <v>1267</v>
      </c>
      <c r="E19" s="15">
        <v>412</v>
      </c>
      <c r="H19" s="125">
        <v>2018</v>
      </c>
      <c r="I19" s="14"/>
    </row>
    <row r="20" spans="2:9" x14ac:dyDescent="0.25">
      <c r="B20" s="12" t="s">
        <v>41</v>
      </c>
      <c r="C20" s="53">
        <v>6590</v>
      </c>
      <c r="D20" s="13">
        <v>2411</v>
      </c>
      <c r="E20" s="15">
        <v>502</v>
      </c>
    </row>
    <row r="21" spans="2:9" x14ac:dyDescent="0.25">
      <c r="B21" s="12" t="s">
        <v>42</v>
      </c>
      <c r="C21" s="53">
        <v>1835</v>
      </c>
      <c r="D21" s="13">
        <v>1144</v>
      </c>
      <c r="E21" s="15">
        <v>443</v>
      </c>
    </row>
    <row r="22" spans="2:9" x14ac:dyDescent="0.25">
      <c r="B22" s="19" t="s">
        <v>43</v>
      </c>
      <c r="C22" s="287">
        <v>936</v>
      </c>
      <c r="D22" s="143">
        <v>610</v>
      </c>
      <c r="E22" s="15">
        <v>291</v>
      </c>
    </row>
    <row r="23" spans="2:9" x14ac:dyDescent="0.25">
      <c r="B23" s="19" t="s">
        <v>44</v>
      </c>
      <c r="C23" s="287">
        <v>2687</v>
      </c>
      <c r="D23" s="143">
        <v>1748</v>
      </c>
      <c r="E23" s="15">
        <v>740</v>
      </c>
    </row>
    <row r="24" spans="2:9" x14ac:dyDescent="0.25">
      <c r="B24" s="19" t="s">
        <v>45</v>
      </c>
      <c r="C24" s="287">
        <v>3098</v>
      </c>
      <c r="D24" s="143">
        <v>1390</v>
      </c>
      <c r="E24" s="15">
        <v>318</v>
      </c>
    </row>
    <row r="25" spans="2:9" x14ac:dyDescent="0.25">
      <c r="B25" s="19" t="s">
        <v>46</v>
      </c>
      <c r="C25" s="287">
        <v>4660</v>
      </c>
      <c r="D25" s="143">
        <v>1116</v>
      </c>
      <c r="E25" s="15">
        <v>444</v>
      </c>
    </row>
    <row r="26" spans="2:9" x14ac:dyDescent="0.25">
      <c r="B26" s="19" t="s">
        <v>47</v>
      </c>
      <c r="C26" s="287">
        <v>2839</v>
      </c>
      <c r="D26" s="143">
        <v>1157</v>
      </c>
      <c r="E26" s="15">
        <v>317</v>
      </c>
    </row>
    <row r="27" spans="2:9" x14ac:dyDescent="0.25">
      <c r="B27" s="19" t="s">
        <v>48</v>
      </c>
      <c r="C27" s="287">
        <v>2780</v>
      </c>
      <c r="D27" s="143">
        <v>1301</v>
      </c>
      <c r="E27" s="15">
        <v>471</v>
      </c>
    </row>
    <row r="28" spans="2:9" x14ac:dyDescent="0.25">
      <c r="B28" s="19" t="s">
        <v>49</v>
      </c>
      <c r="C28" s="287">
        <v>2385</v>
      </c>
      <c r="D28" s="143">
        <v>1456</v>
      </c>
      <c r="E28" s="15">
        <v>557</v>
      </c>
    </row>
    <row r="29" spans="2:9" x14ac:dyDescent="0.25">
      <c r="B29" s="19" t="s">
        <v>50</v>
      </c>
      <c r="C29" s="287">
        <v>1740</v>
      </c>
      <c r="D29" s="143">
        <v>887</v>
      </c>
      <c r="E29" s="15">
        <v>382</v>
      </c>
    </row>
    <row r="30" spans="2:9" x14ac:dyDescent="0.25">
      <c r="B30" s="19" t="s">
        <v>51</v>
      </c>
      <c r="C30" s="287">
        <v>1771</v>
      </c>
      <c r="D30" s="143">
        <v>754</v>
      </c>
      <c r="E30" s="15">
        <v>279</v>
      </c>
    </row>
    <row r="31" spans="2:9" x14ac:dyDescent="0.25">
      <c r="B31" s="19" t="s">
        <v>52</v>
      </c>
      <c r="C31" s="287">
        <v>2193</v>
      </c>
      <c r="D31" s="143">
        <v>1133</v>
      </c>
      <c r="E31" s="15">
        <v>387</v>
      </c>
    </row>
    <row r="32" spans="2:9" x14ac:dyDescent="0.25">
      <c r="B32" s="19" t="s">
        <v>53</v>
      </c>
      <c r="C32" s="287">
        <v>13614</v>
      </c>
      <c r="D32" s="143">
        <v>2082</v>
      </c>
      <c r="E32" s="15">
        <v>616</v>
      </c>
    </row>
    <row r="33" spans="2:5" ht="15.75" thickBot="1" x14ac:dyDescent="0.3">
      <c r="B33" s="20" t="s">
        <v>54</v>
      </c>
      <c r="C33" s="288">
        <v>1455</v>
      </c>
      <c r="D33" s="146">
        <v>889</v>
      </c>
      <c r="E33" s="23">
        <v>324</v>
      </c>
    </row>
  </sheetData>
  <mergeCells count="1">
    <mergeCell ref="D6:E6"/>
  </mergeCells>
  <printOptions horizontalCentered="1"/>
  <pageMargins left="0.70866141732283472" right="0.70866141732283472" top="1.7716535433070868" bottom="0.74803149606299213" header="0.31496062992125984" footer="0.31496062992125984"/>
  <pageSetup paperSize="9" orientation="portrait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B2:AS36"/>
  <sheetViews>
    <sheetView zoomScale="90" zoomScaleNormal="90" workbookViewId="0">
      <selection activeCell="B2" sqref="B2:R33"/>
    </sheetView>
  </sheetViews>
  <sheetFormatPr defaultRowHeight="15" x14ac:dyDescent="0.25"/>
  <cols>
    <col min="1" max="1" width="4.140625" style="107" customWidth="1"/>
    <col min="2" max="2" width="22" style="107" customWidth="1"/>
    <col min="3" max="3" width="9.7109375" style="107" customWidth="1"/>
    <col min="4" max="4" width="13.85546875" style="107" customWidth="1"/>
    <col min="5" max="5" width="11.140625" style="107" customWidth="1"/>
    <col min="6" max="6" width="13.7109375" style="107" customWidth="1"/>
    <col min="7" max="7" width="10" style="107" customWidth="1"/>
    <col min="8" max="8" width="13.7109375" style="107" customWidth="1"/>
    <col min="9" max="9" width="12.140625" style="107" customWidth="1"/>
    <col min="10" max="10" width="12.28515625" style="107" customWidth="1"/>
    <col min="11" max="11" width="8.85546875" style="107" customWidth="1"/>
    <col min="12" max="12" width="14" style="107" customWidth="1"/>
    <col min="13" max="13" width="11.5703125" style="107" customWidth="1"/>
    <col min="14" max="14" width="13.42578125" style="107" customWidth="1"/>
    <col min="15" max="15" width="8.85546875" style="107" customWidth="1"/>
    <col min="16" max="16" width="14" style="107" customWidth="1"/>
    <col min="17" max="17" width="12" style="107" customWidth="1"/>
    <col min="18" max="18" width="14.28515625" style="107" customWidth="1"/>
    <col min="19" max="19" width="3.28515625" style="107" customWidth="1"/>
    <col min="20" max="20" width="10.7109375" style="107" customWidth="1"/>
    <col min="21" max="21" width="9.42578125" style="107" customWidth="1"/>
    <col min="22" max="31" width="9.140625" style="107"/>
    <col min="32" max="32" width="10.42578125" style="107" customWidth="1"/>
    <col min="33" max="33" width="10.5703125" style="107" customWidth="1"/>
    <col min="34" max="16384" width="9.140625" style="107"/>
  </cols>
  <sheetData>
    <row r="2" spans="2:45" x14ac:dyDescent="0.25">
      <c r="B2" s="11" t="s">
        <v>350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spans="2:45" x14ac:dyDescent="0.25">
      <c r="B3" s="11" t="s">
        <v>362</v>
      </c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2:45" ht="15.75" thickBot="1" x14ac:dyDescent="0.3">
      <c r="B4" s="11"/>
      <c r="C4" s="913"/>
      <c r="D4" s="913"/>
      <c r="E4" s="913"/>
      <c r="F4" s="913"/>
      <c r="G4" s="914"/>
      <c r="H4" s="914"/>
      <c r="I4" s="914"/>
      <c r="J4" s="267"/>
      <c r="K4" s="11"/>
      <c r="L4" s="11"/>
      <c r="M4" s="11"/>
      <c r="N4" s="11"/>
      <c r="O4" s="11"/>
      <c r="P4" s="11"/>
      <c r="Q4" s="11"/>
      <c r="R4" s="11"/>
    </row>
    <row r="5" spans="2:45" x14ac:dyDescent="0.25">
      <c r="B5" s="769" t="s">
        <v>153</v>
      </c>
      <c r="C5" s="871">
        <v>2016</v>
      </c>
      <c r="D5" s="872"/>
      <c r="E5" s="872"/>
      <c r="F5" s="915"/>
      <c r="G5" s="771">
        <v>2017</v>
      </c>
      <c r="H5" s="772"/>
      <c r="I5" s="772"/>
      <c r="J5" s="773"/>
      <c r="K5" s="771" t="s">
        <v>154</v>
      </c>
      <c r="L5" s="772"/>
      <c r="M5" s="772"/>
      <c r="N5" s="773"/>
      <c r="O5" s="771" t="s">
        <v>231</v>
      </c>
      <c r="P5" s="772"/>
      <c r="Q5" s="772"/>
      <c r="R5" s="773"/>
    </row>
    <row r="6" spans="2:45" x14ac:dyDescent="0.25">
      <c r="B6" s="777"/>
      <c r="C6" s="891" t="s">
        <v>4</v>
      </c>
      <c r="D6" s="897" t="s">
        <v>65</v>
      </c>
      <c r="E6" s="897"/>
      <c r="F6" s="804" t="s">
        <v>232</v>
      </c>
      <c r="G6" s="766" t="s">
        <v>4</v>
      </c>
      <c r="H6" s="898" t="s">
        <v>65</v>
      </c>
      <c r="I6" s="916"/>
      <c r="J6" s="917" t="s">
        <v>232</v>
      </c>
      <c r="K6" s="891" t="s">
        <v>230</v>
      </c>
      <c r="L6" s="897" t="s">
        <v>65</v>
      </c>
      <c r="M6" s="897"/>
      <c r="N6" s="804" t="s">
        <v>232</v>
      </c>
      <c r="O6" s="891" t="s">
        <v>230</v>
      </c>
      <c r="P6" s="897" t="s">
        <v>65</v>
      </c>
      <c r="Q6" s="897"/>
      <c r="R6" s="768" t="s">
        <v>232</v>
      </c>
    </row>
    <row r="7" spans="2:45" ht="75.75" customHeight="1" thickBot="1" x14ac:dyDescent="0.3">
      <c r="B7" s="770"/>
      <c r="C7" s="886"/>
      <c r="D7" s="127" t="s">
        <v>63</v>
      </c>
      <c r="E7" s="127" t="s">
        <v>64</v>
      </c>
      <c r="F7" s="912"/>
      <c r="G7" s="761"/>
      <c r="H7" s="230" t="s">
        <v>63</v>
      </c>
      <c r="I7" s="230" t="s">
        <v>64</v>
      </c>
      <c r="J7" s="918"/>
      <c r="K7" s="886"/>
      <c r="L7" s="127" t="s">
        <v>63</v>
      </c>
      <c r="M7" s="127" t="s">
        <v>64</v>
      </c>
      <c r="N7" s="912"/>
      <c r="O7" s="886"/>
      <c r="P7" s="127" t="s">
        <v>63</v>
      </c>
      <c r="Q7" s="127" t="s">
        <v>64</v>
      </c>
      <c r="R7" s="888"/>
      <c r="T7" s="125" t="s">
        <v>417</v>
      </c>
      <c r="U7" s="125">
        <v>1</v>
      </c>
      <c r="V7" s="125">
        <v>2</v>
      </c>
      <c r="W7" s="125">
        <v>3</v>
      </c>
      <c r="X7" s="125">
        <v>4</v>
      </c>
      <c r="Y7" s="125">
        <v>5</v>
      </c>
      <c r="Z7" s="125">
        <v>6</v>
      </c>
      <c r="AA7" s="125">
        <v>7</v>
      </c>
      <c r="AB7" s="125">
        <v>8</v>
      </c>
      <c r="AC7" s="125">
        <v>9</v>
      </c>
      <c r="AD7" s="125">
        <v>10</v>
      </c>
      <c r="AE7" s="125">
        <v>11</v>
      </c>
      <c r="AF7" s="125">
        <v>12</v>
      </c>
      <c r="AG7" s="125" t="s">
        <v>300</v>
      </c>
      <c r="AH7" s="125">
        <v>1</v>
      </c>
      <c r="AI7" s="125">
        <v>2</v>
      </c>
      <c r="AJ7" s="125">
        <v>3</v>
      </c>
      <c r="AK7" s="125">
        <v>4</v>
      </c>
      <c r="AL7" s="125">
        <v>5</v>
      </c>
      <c r="AM7" s="125">
        <v>6</v>
      </c>
      <c r="AN7" s="125">
        <v>7</v>
      </c>
      <c r="AO7" s="125">
        <v>8</v>
      </c>
      <c r="AP7" s="125">
        <v>9</v>
      </c>
      <c r="AQ7" s="125">
        <v>10</v>
      </c>
      <c r="AR7" s="125">
        <v>11</v>
      </c>
      <c r="AS7" s="125">
        <v>12</v>
      </c>
    </row>
    <row r="8" spans="2:45" ht="27" customHeight="1" thickBot="1" x14ac:dyDescent="0.3">
      <c r="B8" s="218" t="s">
        <v>29</v>
      </c>
      <c r="C8" s="34">
        <f>SUM(C9:C33)</f>
        <v>72410</v>
      </c>
      <c r="D8" s="35">
        <f>SUM(D9:D33)</f>
        <v>31407</v>
      </c>
      <c r="E8" s="35">
        <f>SUM(E9:E33)</f>
        <v>10229</v>
      </c>
      <c r="F8" s="323">
        <f t="shared" ref="F8:F33" si="0">SUM(AG8/C8)</f>
        <v>18.743819914376466</v>
      </c>
      <c r="G8" s="320">
        <f>SUM(G9:G33)</f>
        <v>75836</v>
      </c>
      <c r="H8" s="321">
        <f t="shared" ref="H8:I8" si="1">SUM(H9:H33)</f>
        <v>30828</v>
      </c>
      <c r="I8" s="321">
        <f t="shared" si="1"/>
        <v>9851</v>
      </c>
      <c r="J8" s="322">
        <f t="shared" ref="J8:J33" si="2">SUM(T8)/G8</f>
        <v>15.27709794820402</v>
      </c>
      <c r="K8" s="34">
        <f>SUM(K9:K33)</f>
        <v>3426</v>
      </c>
      <c r="L8" s="35">
        <f>SUM(L9:L33)</f>
        <v>-579</v>
      </c>
      <c r="M8" s="35">
        <f>SUM(M9:M33)</f>
        <v>-378</v>
      </c>
      <c r="N8" s="323">
        <f t="shared" ref="N8:N33" si="3">J8-F8</f>
        <v>-3.4667219661724467</v>
      </c>
      <c r="O8" s="324">
        <f>SUM(K8)/C8*100</f>
        <v>4.7313906918933846</v>
      </c>
      <c r="P8" s="325">
        <f>SUM(L8)/D8*100</f>
        <v>-1.8435380647626325</v>
      </c>
      <c r="Q8" s="325">
        <f>SUM(M8)/E8*100</f>
        <v>-3.6953758920715609</v>
      </c>
      <c r="R8" s="326">
        <f>N8/F8*100</f>
        <v>-18.49527994831768</v>
      </c>
      <c r="T8" s="14">
        <f>SUM(U8:AF8)</f>
        <v>1158554</v>
      </c>
      <c r="U8" s="125">
        <f t="shared" ref="U8:AF8" si="4">SUM(U9:U33)</f>
        <v>111891</v>
      </c>
      <c r="V8" s="125">
        <f t="shared" si="4"/>
        <v>110803</v>
      </c>
      <c r="W8" s="125">
        <f t="shared" si="4"/>
        <v>105919</v>
      </c>
      <c r="X8" s="125">
        <f t="shared" si="4"/>
        <v>100061</v>
      </c>
      <c r="Y8" s="125">
        <f t="shared" si="4"/>
        <v>95633</v>
      </c>
      <c r="Z8" s="125">
        <f t="shared" si="4"/>
        <v>91979</v>
      </c>
      <c r="AA8" s="125">
        <f t="shared" si="4"/>
        <v>91401</v>
      </c>
      <c r="AB8" s="125">
        <f t="shared" si="4"/>
        <v>91766</v>
      </c>
      <c r="AC8" s="125">
        <f t="shared" si="4"/>
        <v>90254</v>
      </c>
      <c r="AD8" s="125">
        <f t="shared" si="4"/>
        <v>88494</v>
      </c>
      <c r="AE8" s="125">
        <f t="shared" si="4"/>
        <v>89381</v>
      </c>
      <c r="AF8" s="14">
        <f t="shared" si="4"/>
        <v>90972</v>
      </c>
      <c r="AG8" s="14">
        <f>SUM(AH8:AS8)</f>
        <v>1357240</v>
      </c>
      <c r="AH8" s="125">
        <f>SUM(AH9:AH33)</f>
        <v>129157</v>
      </c>
      <c r="AI8" s="125">
        <f t="shared" ref="AI8:AR8" si="5">SUM(AI9:AI33)</f>
        <v>128767</v>
      </c>
      <c r="AJ8" s="125">
        <f t="shared" si="5"/>
        <v>125009</v>
      </c>
      <c r="AK8" s="125">
        <f t="shared" si="5"/>
        <v>117427</v>
      </c>
      <c r="AL8" s="125">
        <f t="shared" si="5"/>
        <v>111907</v>
      </c>
      <c r="AM8" s="125">
        <f t="shared" si="5"/>
        <v>107982</v>
      </c>
      <c r="AN8" s="125">
        <f t="shared" si="5"/>
        <v>106642</v>
      </c>
      <c r="AO8" s="125">
        <f t="shared" si="5"/>
        <v>107371</v>
      </c>
      <c r="AP8" s="125">
        <f t="shared" si="5"/>
        <v>105420</v>
      </c>
      <c r="AQ8" s="125">
        <f t="shared" si="5"/>
        <v>104644</v>
      </c>
      <c r="AR8" s="125">
        <f t="shared" si="5"/>
        <v>105347</v>
      </c>
      <c r="AS8" s="14">
        <f>SUM(AS9:AS33)</f>
        <v>107567</v>
      </c>
    </row>
    <row r="9" spans="2:45" x14ac:dyDescent="0.25">
      <c r="B9" s="220" t="s">
        <v>30</v>
      </c>
      <c r="C9" s="58">
        <v>704</v>
      </c>
      <c r="D9" s="151">
        <v>443</v>
      </c>
      <c r="E9" s="151">
        <v>198</v>
      </c>
      <c r="F9" s="189">
        <f>SUM(AG9/C9)</f>
        <v>26.890625</v>
      </c>
      <c r="G9" s="58">
        <v>694</v>
      </c>
      <c r="H9" s="151">
        <v>467</v>
      </c>
      <c r="I9" s="151">
        <v>150</v>
      </c>
      <c r="J9" s="189">
        <f t="shared" si="2"/>
        <v>23.97406340057637</v>
      </c>
      <c r="K9" s="58">
        <f t="shared" ref="K9:K33" si="6">SUM(G9)-C9</f>
        <v>-10</v>
      </c>
      <c r="L9" s="151">
        <f t="shared" ref="L9:L33" si="7">SUM(H9)-D9</f>
        <v>24</v>
      </c>
      <c r="M9" s="151">
        <f t="shared" ref="M9:M33" si="8">SUM(I9)-E9</f>
        <v>-48</v>
      </c>
      <c r="N9" s="189">
        <f t="shared" si="3"/>
        <v>-2.9165615994236305</v>
      </c>
      <c r="O9" s="318">
        <f>SUM(K9)/C9*100</f>
        <v>-1.4204545454545454</v>
      </c>
      <c r="P9" s="319">
        <f t="shared" ref="P9:P33" si="9">SUM(L9)/D9*100</f>
        <v>5.4176072234762982</v>
      </c>
      <c r="Q9" s="319">
        <f t="shared" ref="Q9:Q33" si="10">SUM(M9)/E9*100</f>
        <v>-24.242424242424242</v>
      </c>
      <c r="R9" s="59">
        <f t="shared" ref="R9:R33" si="11">N9/F9*100</f>
        <v>-10.846016406921112</v>
      </c>
      <c r="T9" s="14">
        <f>SUM(U9:AF9)</f>
        <v>16638</v>
      </c>
      <c r="U9" s="613">
        <v>1610</v>
      </c>
      <c r="V9" s="613">
        <v>1634</v>
      </c>
      <c r="W9" s="613">
        <v>1554</v>
      </c>
      <c r="X9" s="613">
        <v>1458</v>
      </c>
      <c r="Y9" s="613">
        <v>1383</v>
      </c>
      <c r="Z9" s="613">
        <v>1307</v>
      </c>
      <c r="AA9" s="613">
        <v>1275</v>
      </c>
      <c r="AB9" s="613">
        <v>1277</v>
      </c>
      <c r="AC9" s="613">
        <v>1273</v>
      </c>
      <c r="AD9" s="613">
        <v>1249</v>
      </c>
      <c r="AE9" s="613">
        <v>1295</v>
      </c>
      <c r="AF9" s="644">
        <v>1323</v>
      </c>
      <c r="AG9" s="14">
        <f t="shared" ref="AG9" si="12">SUM(AH9:AS9)</f>
        <v>18931</v>
      </c>
      <c r="AH9" s="613">
        <v>1837</v>
      </c>
      <c r="AI9" s="613">
        <v>1844</v>
      </c>
      <c r="AJ9" s="613">
        <v>1801</v>
      </c>
      <c r="AK9" s="613">
        <v>1685</v>
      </c>
      <c r="AL9" s="613">
        <v>1583</v>
      </c>
      <c r="AM9" s="613">
        <v>1467</v>
      </c>
      <c r="AN9" s="613">
        <v>1444</v>
      </c>
      <c r="AO9" s="613">
        <v>1392</v>
      </c>
      <c r="AP9" s="613">
        <v>1381</v>
      </c>
      <c r="AQ9" s="613">
        <v>1415</v>
      </c>
      <c r="AR9" s="613">
        <v>1513</v>
      </c>
      <c r="AS9" s="644">
        <v>1569</v>
      </c>
    </row>
    <row r="10" spans="2:45" x14ac:dyDescent="0.25">
      <c r="B10" s="240" t="s">
        <v>31</v>
      </c>
      <c r="C10" s="13">
        <v>1626</v>
      </c>
      <c r="D10" s="14">
        <v>1348</v>
      </c>
      <c r="E10" s="14">
        <v>423</v>
      </c>
      <c r="F10" s="186">
        <f t="shared" si="0"/>
        <v>40.841943419434195</v>
      </c>
      <c r="G10" s="13">
        <v>1469</v>
      </c>
      <c r="H10" s="14">
        <v>1168</v>
      </c>
      <c r="I10" s="14">
        <v>340</v>
      </c>
      <c r="J10" s="186">
        <f t="shared" si="2"/>
        <v>40.02722940776038</v>
      </c>
      <c r="K10" s="13">
        <f t="shared" si="6"/>
        <v>-157</v>
      </c>
      <c r="L10" s="14">
        <f t="shared" si="7"/>
        <v>-180</v>
      </c>
      <c r="M10" s="14">
        <f t="shared" si="8"/>
        <v>-83</v>
      </c>
      <c r="N10" s="245">
        <f t="shared" si="3"/>
        <v>-0.8147140116738143</v>
      </c>
      <c r="O10" s="246">
        <f t="shared" ref="O10:O33" si="13">SUM(K10)/C10*100</f>
        <v>-9.655596555965559</v>
      </c>
      <c r="P10" s="119">
        <f t="shared" si="9"/>
        <v>-13.353115727002967</v>
      </c>
      <c r="Q10" s="119">
        <f t="shared" si="10"/>
        <v>-19.621749408983451</v>
      </c>
      <c r="R10" s="50">
        <f t="shared" si="11"/>
        <v>-1.9947973662931562</v>
      </c>
      <c r="T10" s="14">
        <f>SUM(U10:AF10)</f>
        <v>58800</v>
      </c>
      <c r="U10" s="613">
        <v>5599</v>
      </c>
      <c r="V10" s="613">
        <v>5483</v>
      </c>
      <c r="W10" s="613">
        <v>5226</v>
      </c>
      <c r="X10" s="613">
        <v>4994</v>
      </c>
      <c r="Y10" s="613">
        <v>4780</v>
      </c>
      <c r="Z10" s="613">
        <v>4668</v>
      </c>
      <c r="AA10" s="613">
        <v>4741</v>
      </c>
      <c r="AB10" s="613">
        <v>4721</v>
      </c>
      <c r="AC10" s="613">
        <v>4608</v>
      </c>
      <c r="AD10" s="613">
        <v>4570</v>
      </c>
      <c r="AE10" s="613">
        <v>4637</v>
      </c>
      <c r="AF10" s="644">
        <v>4773</v>
      </c>
      <c r="AG10" s="14">
        <f t="shared" ref="AG10:AG33" si="14">SUM(AH10:AS10)</f>
        <v>66409</v>
      </c>
      <c r="AH10" s="613">
        <v>6229</v>
      </c>
      <c r="AI10" s="613">
        <v>6193</v>
      </c>
      <c r="AJ10" s="613">
        <v>6058</v>
      </c>
      <c r="AK10" s="613">
        <v>5689</v>
      </c>
      <c r="AL10" s="613">
        <v>5463</v>
      </c>
      <c r="AM10" s="613">
        <v>5317</v>
      </c>
      <c r="AN10" s="613">
        <v>5260</v>
      </c>
      <c r="AO10" s="613">
        <v>5236</v>
      </c>
      <c r="AP10" s="613">
        <v>5131</v>
      </c>
      <c r="AQ10" s="613">
        <v>5138</v>
      </c>
      <c r="AR10" s="613">
        <v>5258</v>
      </c>
      <c r="AS10" s="644">
        <v>5437</v>
      </c>
    </row>
    <row r="11" spans="2:45" x14ac:dyDescent="0.25">
      <c r="B11" s="240" t="s">
        <v>32</v>
      </c>
      <c r="C11" s="13">
        <v>4780</v>
      </c>
      <c r="D11" s="14">
        <v>1508</v>
      </c>
      <c r="E11" s="14">
        <v>435</v>
      </c>
      <c r="F11" s="186">
        <f t="shared" si="0"/>
        <v>14.716736401673641</v>
      </c>
      <c r="G11" s="13">
        <v>5811</v>
      </c>
      <c r="H11" s="14">
        <v>1526</v>
      </c>
      <c r="I11" s="14">
        <v>457</v>
      </c>
      <c r="J11" s="186">
        <f t="shared" si="2"/>
        <v>9.7649285837205309</v>
      </c>
      <c r="K11" s="13">
        <f t="shared" si="6"/>
        <v>1031</v>
      </c>
      <c r="L11" s="14">
        <f t="shared" si="7"/>
        <v>18</v>
      </c>
      <c r="M11" s="14">
        <f t="shared" si="8"/>
        <v>22</v>
      </c>
      <c r="N11" s="245">
        <f t="shared" si="3"/>
        <v>-4.9518078179531102</v>
      </c>
      <c r="O11" s="246">
        <f t="shared" si="13"/>
        <v>21.569037656903767</v>
      </c>
      <c r="P11" s="119">
        <f t="shared" si="9"/>
        <v>1.1936339522546418</v>
      </c>
      <c r="Q11" s="119">
        <f t="shared" si="10"/>
        <v>5.0574712643678161</v>
      </c>
      <c r="R11" s="50">
        <f t="shared" si="11"/>
        <v>-33.647458803366028</v>
      </c>
      <c r="T11" s="14">
        <f>SUM(U11:AF11)</f>
        <v>56744</v>
      </c>
      <c r="U11" s="613">
        <v>5882</v>
      </c>
      <c r="V11" s="613">
        <v>5736</v>
      </c>
      <c r="W11" s="613">
        <v>5478</v>
      </c>
      <c r="X11" s="613">
        <v>5060</v>
      </c>
      <c r="Y11" s="613">
        <v>4794</v>
      </c>
      <c r="Z11" s="613">
        <v>4505</v>
      </c>
      <c r="AA11" s="613">
        <v>4408</v>
      </c>
      <c r="AB11" s="613">
        <v>4344</v>
      </c>
      <c r="AC11" s="613">
        <v>4213</v>
      </c>
      <c r="AD11" s="613">
        <v>4099</v>
      </c>
      <c r="AE11" s="613">
        <v>4087</v>
      </c>
      <c r="AF11" s="644">
        <v>4138</v>
      </c>
      <c r="AG11" s="14">
        <f t="shared" si="14"/>
        <v>70346</v>
      </c>
      <c r="AH11" s="613">
        <v>6893</v>
      </c>
      <c r="AI11" s="613">
        <v>6811</v>
      </c>
      <c r="AJ11" s="613">
        <v>6532</v>
      </c>
      <c r="AK11" s="613">
        <v>6126</v>
      </c>
      <c r="AL11" s="613">
        <v>5787</v>
      </c>
      <c r="AM11" s="613">
        <v>5565</v>
      </c>
      <c r="AN11" s="613">
        <v>5494</v>
      </c>
      <c r="AO11" s="613">
        <v>5440</v>
      </c>
      <c r="AP11" s="613">
        <v>5344</v>
      </c>
      <c r="AQ11" s="613">
        <v>5379</v>
      </c>
      <c r="AR11" s="613">
        <v>5386</v>
      </c>
      <c r="AS11" s="644">
        <v>5589</v>
      </c>
    </row>
    <row r="12" spans="2:45" x14ac:dyDescent="0.25">
      <c r="B12" s="240" t="s">
        <v>33</v>
      </c>
      <c r="C12" s="13">
        <v>4536</v>
      </c>
      <c r="D12" s="14">
        <v>2147</v>
      </c>
      <c r="E12" s="14">
        <v>644</v>
      </c>
      <c r="F12" s="186">
        <f t="shared" si="0"/>
        <v>21.271164021164022</v>
      </c>
      <c r="G12" s="13">
        <v>5805</v>
      </c>
      <c r="H12" s="14">
        <v>2217</v>
      </c>
      <c r="I12" s="14">
        <v>591</v>
      </c>
      <c r="J12" s="186">
        <f t="shared" si="2"/>
        <v>15.101808785529716</v>
      </c>
      <c r="K12" s="13">
        <f t="shared" si="6"/>
        <v>1269</v>
      </c>
      <c r="L12" s="14">
        <f t="shared" si="7"/>
        <v>70</v>
      </c>
      <c r="M12" s="14">
        <f t="shared" si="8"/>
        <v>-53</v>
      </c>
      <c r="N12" s="245">
        <f t="shared" si="3"/>
        <v>-6.1693552356343062</v>
      </c>
      <c r="O12" s="246">
        <f t="shared" si="13"/>
        <v>27.976190476190478</v>
      </c>
      <c r="P12" s="119">
        <f t="shared" si="9"/>
        <v>3.2603632976245924</v>
      </c>
      <c r="Q12" s="119">
        <f t="shared" si="10"/>
        <v>-8.2298136645962732</v>
      </c>
      <c r="R12" s="50">
        <f t="shared" si="11"/>
        <v>-29.003373907963031</v>
      </c>
      <c r="T12" s="14">
        <f t="shared" ref="T12:T33" si="15">SUM(U12:AF12)</f>
        <v>87666</v>
      </c>
      <c r="U12" s="613">
        <v>8091</v>
      </c>
      <c r="V12" s="613">
        <v>8086</v>
      </c>
      <c r="W12" s="613">
        <v>7815</v>
      </c>
      <c r="X12" s="613">
        <v>7544</v>
      </c>
      <c r="Y12" s="613">
        <v>7214</v>
      </c>
      <c r="Z12" s="613">
        <v>7016</v>
      </c>
      <c r="AA12" s="613">
        <v>6956</v>
      </c>
      <c r="AB12" s="613">
        <v>7053</v>
      </c>
      <c r="AC12" s="613">
        <v>7088</v>
      </c>
      <c r="AD12" s="613">
        <v>6883</v>
      </c>
      <c r="AE12" s="613">
        <v>6895</v>
      </c>
      <c r="AF12" s="644">
        <v>7025</v>
      </c>
      <c r="AG12" s="14">
        <f t="shared" si="14"/>
        <v>96486</v>
      </c>
      <c r="AH12" s="613">
        <v>8807</v>
      </c>
      <c r="AI12" s="613">
        <v>8766</v>
      </c>
      <c r="AJ12" s="613">
        <v>8596</v>
      </c>
      <c r="AK12" s="613">
        <v>8193</v>
      </c>
      <c r="AL12" s="613">
        <v>8033</v>
      </c>
      <c r="AM12" s="613">
        <v>7804</v>
      </c>
      <c r="AN12" s="613">
        <v>7768</v>
      </c>
      <c r="AO12" s="613">
        <v>7802</v>
      </c>
      <c r="AP12" s="613">
        <v>7688</v>
      </c>
      <c r="AQ12" s="613">
        <v>7600</v>
      </c>
      <c r="AR12" s="613">
        <v>7681</v>
      </c>
      <c r="AS12" s="644">
        <v>7748</v>
      </c>
    </row>
    <row r="13" spans="2:45" x14ac:dyDescent="0.25">
      <c r="B13" s="240" t="s">
        <v>34</v>
      </c>
      <c r="C13" s="13">
        <v>2057</v>
      </c>
      <c r="D13" s="14">
        <v>1571</v>
      </c>
      <c r="E13" s="14">
        <v>322</v>
      </c>
      <c r="F13" s="186">
        <f t="shared" si="0"/>
        <v>42.784637822070977</v>
      </c>
      <c r="G13" s="13">
        <v>2474</v>
      </c>
      <c r="H13" s="14">
        <v>1629</v>
      </c>
      <c r="I13" s="14">
        <v>367</v>
      </c>
      <c r="J13" s="186">
        <f t="shared" si="2"/>
        <v>29.869442198868228</v>
      </c>
      <c r="K13" s="13">
        <f t="shared" si="6"/>
        <v>417</v>
      </c>
      <c r="L13" s="14">
        <f t="shared" si="7"/>
        <v>58</v>
      </c>
      <c r="M13" s="14">
        <f t="shared" si="8"/>
        <v>45</v>
      </c>
      <c r="N13" s="245">
        <f t="shared" si="3"/>
        <v>-12.915195623202749</v>
      </c>
      <c r="O13" s="246">
        <f t="shared" si="13"/>
        <v>20.272241127856098</v>
      </c>
      <c r="P13" s="119">
        <f t="shared" si="9"/>
        <v>3.6919159770846597</v>
      </c>
      <c r="Q13" s="119">
        <f t="shared" si="10"/>
        <v>13.975155279503104</v>
      </c>
      <c r="R13" s="50">
        <f t="shared" si="11"/>
        <v>-30.186525539641913</v>
      </c>
      <c r="T13" s="14">
        <f>SUM(U13:AF13)</f>
        <v>73897</v>
      </c>
      <c r="U13" s="613">
        <v>7359</v>
      </c>
      <c r="V13" s="613">
        <v>7198</v>
      </c>
      <c r="W13" s="613">
        <v>6908</v>
      </c>
      <c r="X13" s="613">
        <v>6548</v>
      </c>
      <c r="Y13" s="613">
        <v>6158</v>
      </c>
      <c r="Z13" s="613">
        <v>5842</v>
      </c>
      <c r="AA13" s="613">
        <v>5740</v>
      </c>
      <c r="AB13" s="613">
        <v>5694</v>
      </c>
      <c r="AC13" s="613">
        <v>5553</v>
      </c>
      <c r="AD13" s="613">
        <v>5517</v>
      </c>
      <c r="AE13" s="613">
        <v>5632</v>
      </c>
      <c r="AF13" s="644">
        <v>5748</v>
      </c>
      <c r="AG13" s="14">
        <f t="shared" si="14"/>
        <v>88008</v>
      </c>
      <c r="AH13" s="613">
        <v>8445</v>
      </c>
      <c r="AI13" s="613">
        <v>8348</v>
      </c>
      <c r="AJ13" s="613">
        <v>8087</v>
      </c>
      <c r="AK13" s="613">
        <v>7700</v>
      </c>
      <c r="AL13" s="613">
        <v>7221</v>
      </c>
      <c r="AM13" s="613">
        <v>6994</v>
      </c>
      <c r="AN13" s="613">
        <v>6948</v>
      </c>
      <c r="AO13" s="613">
        <v>6937</v>
      </c>
      <c r="AP13" s="613">
        <v>6715</v>
      </c>
      <c r="AQ13" s="613">
        <v>6717</v>
      </c>
      <c r="AR13" s="613">
        <v>6852</v>
      </c>
      <c r="AS13" s="644">
        <v>7044</v>
      </c>
    </row>
    <row r="14" spans="2:45" x14ac:dyDescent="0.25">
      <c r="B14" s="240" t="s">
        <v>35</v>
      </c>
      <c r="C14" s="13">
        <v>2449</v>
      </c>
      <c r="D14" s="14">
        <v>1033</v>
      </c>
      <c r="E14" s="14">
        <v>305</v>
      </c>
      <c r="F14" s="186">
        <f t="shared" si="0"/>
        <v>13.899959167006942</v>
      </c>
      <c r="G14" s="13">
        <v>2253</v>
      </c>
      <c r="H14" s="14">
        <v>1172</v>
      </c>
      <c r="I14" s="14">
        <v>259</v>
      </c>
      <c r="J14" s="186">
        <f t="shared" si="2"/>
        <v>12.935641367066134</v>
      </c>
      <c r="K14" s="13">
        <f t="shared" si="6"/>
        <v>-196</v>
      </c>
      <c r="L14" s="14">
        <f t="shared" si="7"/>
        <v>139</v>
      </c>
      <c r="M14" s="14">
        <f t="shared" si="8"/>
        <v>-46</v>
      </c>
      <c r="N14" s="245">
        <f t="shared" si="3"/>
        <v>-0.96431779994080813</v>
      </c>
      <c r="O14" s="246">
        <f t="shared" si="13"/>
        <v>-8.0032666394446714</v>
      </c>
      <c r="P14" s="119">
        <f t="shared" si="9"/>
        <v>13.455953533397871</v>
      </c>
      <c r="Q14" s="119">
        <f t="shared" si="10"/>
        <v>-15.081967213114755</v>
      </c>
      <c r="R14" s="50">
        <f t="shared" si="11"/>
        <v>-6.9375585090186513</v>
      </c>
      <c r="T14" s="14">
        <f t="shared" si="15"/>
        <v>29144</v>
      </c>
      <c r="U14" s="613">
        <v>2857</v>
      </c>
      <c r="V14" s="613">
        <v>2814</v>
      </c>
      <c r="W14" s="613">
        <v>2636</v>
      </c>
      <c r="X14" s="613">
        <v>2481</v>
      </c>
      <c r="Y14" s="613">
        <v>2374</v>
      </c>
      <c r="Z14" s="613">
        <v>2268</v>
      </c>
      <c r="AA14" s="613">
        <v>2251</v>
      </c>
      <c r="AB14" s="613">
        <v>2303</v>
      </c>
      <c r="AC14" s="613">
        <v>2282</v>
      </c>
      <c r="AD14" s="613">
        <v>2264</v>
      </c>
      <c r="AE14" s="613">
        <v>2290</v>
      </c>
      <c r="AF14" s="644">
        <v>2324</v>
      </c>
      <c r="AG14" s="14">
        <f t="shared" si="14"/>
        <v>34041</v>
      </c>
      <c r="AH14" s="613">
        <v>3327</v>
      </c>
      <c r="AI14" s="613">
        <v>3253</v>
      </c>
      <c r="AJ14" s="613">
        <v>3180</v>
      </c>
      <c r="AK14" s="613">
        <v>3012</v>
      </c>
      <c r="AL14" s="613">
        <v>2828</v>
      </c>
      <c r="AM14" s="613">
        <v>2637</v>
      </c>
      <c r="AN14" s="613">
        <v>2601</v>
      </c>
      <c r="AO14" s="613">
        <v>2580</v>
      </c>
      <c r="AP14" s="613">
        <v>2575</v>
      </c>
      <c r="AQ14" s="613">
        <v>2621</v>
      </c>
      <c r="AR14" s="613">
        <v>2673</v>
      </c>
      <c r="AS14" s="644">
        <v>2754</v>
      </c>
    </row>
    <row r="15" spans="2:45" x14ac:dyDescent="0.25">
      <c r="B15" s="240" t="s">
        <v>36</v>
      </c>
      <c r="C15" s="13">
        <v>1329</v>
      </c>
      <c r="D15" s="14">
        <v>727</v>
      </c>
      <c r="E15" s="14">
        <v>143</v>
      </c>
      <c r="F15" s="186">
        <f t="shared" si="0"/>
        <v>38.110609480812641</v>
      </c>
      <c r="G15" s="13">
        <v>1263</v>
      </c>
      <c r="H15" s="14">
        <v>558</v>
      </c>
      <c r="I15" s="14">
        <v>150</v>
      </c>
      <c r="J15" s="186">
        <f t="shared" si="2"/>
        <v>29.831353919239906</v>
      </c>
      <c r="K15" s="13">
        <f t="shared" si="6"/>
        <v>-66</v>
      </c>
      <c r="L15" s="14">
        <f t="shared" si="7"/>
        <v>-169</v>
      </c>
      <c r="M15" s="14">
        <f t="shared" si="8"/>
        <v>7</v>
      </c>
      <c r="N15" s="245">
        <f t="shared" si="3"/>
        <v>-8.2792555615727359</v>
      </c>
      <c r="O15" s="246">
        <f t="shared" si="13"/>
        <v>-4.966139954853273</v>
      </c>
      <c r="P15" s="119">
        <f t="shared" si="9"/>
        <v>-23.246217331499309</v>
      </c>
      <c r="Q15" s="119">
        <f t="shared" si="10"/>
        <v>4.895104895104895</v>
      </c>
      <c r="R15" s="50">
        <f t="shared" si="11"/>
        <v>-21.724280126616847</v>
      </c>
      <c r="T15" s="14">
        <f t="shared" si="15"/>
        <v>37677</v>
      </c>
      <c r="U15" s="613">
        <v>3884</v>
      </c>
      <c r="V15" s="613">
        <v>3799</v>
      </c>
      <c r="W15" s="613">
        <v>3681</v>
      </c>
      <c r="X15" s="613">
        <v>3450</v>
      </c>
      <c r="Y15" s="613">
        <v>3226</v>
      </c>
      <c r="Z15" s="613">
        <v>3052</v>
      </c>
      <c r="AA15" s="613">
        <v>2950</v>
      </c>
      <c r="AB15" s="613">
        <v>2955</v>
      </c>
      <c r="AC15" s="613">
        <v>2805</v>
      </c>
      <c r="AD15" s="613">
        <v>2653</v>
      </c>
      <c r="AE15" s="613">
        <v>2614</v>
      </c>
      <c r="AF15" s="644">
        <v>2608</v>
      </c>
      <c r="AG15" s="14">
        <f t="shared" si="14"/>
        <v>50649</v>
      </c>
      <c r="AH15" s="613">
        <v>5323</v>
      </c>
      <c r="AI15" s="613">
        <v>5252</v>
      </c>
      <c r="AJ15" s="613">
        <v>5059</v>
      </c>
      <c r="AK15" s="613">
        <v>4760</v>
      </c>
      <c r="AL15" s="613">
        <v>4411</v>
      </c>
      <c r="AM15" s="613">
        <v>4067</v>
      </c>
      <c r="AN15" s="613">
        <v>3815</v>
      </c>
      <c r="AO15" s="613">
        <v>3690</v>
      </c>
      <c r="AP15" s="613">
        <v>3570</v>
      </c>
      <c r="AQ15" s="613">
        <v>3498</v>
      </c>
      <c r="AR15" s="613">
        <v>3552</v>
      </c>
      <c r="AS15" s="644">
        <v>3652</v>
      </c>
    </row>
    <row r="16" spans="2:45" x14ac:dyDescent="0.25">
      <c r="B16" s="240" t="s">
        <v>37</v>
      </c>
      <c r="C16" s="13">
        <v>665</v>
      </c>
      <c r="D16" s="14">
        <v>404</v>
      </c>
      <c r="E16" s="14">
        <v>104</v>
      </c>
      <c r="F16" s="186">
        <f t="shared" si="0"/>
        <v>41.066165413533838</v>
      </c>
      <c r="G16" s="13">
        <v>695</v>
      </c>
      <c r="H16" s="14">
        <v>372</v>
      </c>
      <c r="I16" s="14">
        <v>87</v>
      </c>
      <c r="J16" s="186">
        <f t="shared" si="2"/>
        <v>35.004316546762588</v>
      </c>
      <c r="K16" s="13">
        <f t="shared" si="6"/>
        <v>30</v>
      </c>
      <c r="L16" s="14">
        <f t="shared" si="7"/>
        <v>-32</v>
      </c>
      <c r="M16" s="14">
        <f t="shared" si="8"/>
        <v>-17</v>
      </c>
      <c r="N16" s="245">
        <f t="shared" si="3"/>
        <v>-6.0618488667712498</v>
      </c>
      <c r="O16" s="246">
        <f t="shared" si="13"/>
        <v>4.5112781954887211</v>
      </c>
      <c r="P16" s="119">
        <f t="shared" si="9"/>
        <v>-7.9207920792079207</v>
      </c>
      <c r="Q16" s="119">
        <f t="shared" si="10"/>
        <v>-16.346153846153847</v>
      </c>
      <c r="R16" s="50">
        <f t="shared" si="11"/>
        <v>-14.761175789676958</v>
      </c>
      <c r="T16" s="14">
        <f>SUM(U16:AF16)</f>
        <v>24328</v>
      </c>
      <c r="U16" s="613">
        <v>2449</v>
      </c>
      <c r="V16" s="613">
        <v>2389</v>
      </c>
      <c r="W16" s="613">
        <v>2303</v>
      </c>
      <c r="X16" s="613">
        <v>2130</v>
      </c>
      <c r="Y16" s="613">
        <v>1927</v>
      </c>
      <c r="Z16" s="613">
        <v>1824</v>
      </c>
      <c r="AA16" s="613">
        <v>1789</v>
      </c>
      <c r="AB16" s="613">
        <v>1820</v>
      </c>
      <c r="AC16" s="613">
        <v>1854</v>
      </c>
      <c r="AD16" s="613">
        <v>1861</v>
      </c>
      <c r="AE16" s="613">
        <v>1956</v>
      </c>
      <c r="AF16" s="644">
        <v>2026</v>
      </c>
      <c r="AG16" s="14">
        <f>SUM(AH16:AS16)</f>
        <v>27309</v>
      </c>
      <c r="AH16" s="613">
        <v>2575</v>
      </c>
      <c r="AI16" s="613">
        <v>2539</v>
      </c>
      <c r="AJ16" s="613">
        <v>2553</v>
      </c>
      <c r="AK16" s="613">
        <v>2353</v>
      </c>
      <c r="AL16" s="613">
        <v>2131</v>
      </c>
      <c r="AM16" s="613">
        <v>2049</v>
      </c>
      <c r="AN16" s="613">
        <v>2066</v>
      </c>
      <c r="AO16" s="613">
        <v>2096</v>
      </c>
      <c r="AP16" s="613">
        <v>2092</v>
      </c>
      <c r="AQ16" s="613">
        <v>2135</v>
      </c>
      <c r="AR16" s="613">
        <v>2307</v>
      </c>
      <c r="AS16" s="644">
        <v>2413</v>
      </c>
    </row>
    <row r="17" spans="2:45" x14ac:dyDescent="0.25">
      <c r="B17" s="240" t="s">
        <v>38</v>
      </c>
      <c r="C17" s="13">
        <v>1638</v>
      </c>
      <c r="D17" s="14">
        <v>1015</v>
      </c>
      <c r="E17" s="14">
        <v>339</v>
      </c>
      <c r="F17" s="186">
        <f t="shared" si="0"/>
        <v>33.169719169719173</v>
      </c>
      <c r="G17" s="13">
        <v>2287</v>
      </c>
      <c r="H17" s="14">
        <v>1208</v>
      </c>
      <c r="I17" s="14">
        <v>515</v>
      </c>
      <c r="J17" s="186">
        <f t="shared" si="2"/>
        <v>20.612155662439879</v>
      </c>
      <c r="K17" s="13">
        <f t="shared" si="6"/>
        <v>649</v>
      </c>
      <c r="L17" s="14">
        <f t="shared" si="7"/>
        <v>193</v>
      </c>
      <c r="M17" s="14">
        <f t="shared" si="8"/>
        <v>176</v>
      </c>
      <c r="N17" s="245">
        <f t="shared" si="3"/>
        <v>-12.557563507279294</v>
      </c>
      <c r="O17" s="246">
        <f t="shared" si="13"/>
        <v>39.621489621489623</v>
      </c>
      <c r="P17" s="119">
        <f t="shared" si="9"/>
        <v>19.014778325123153</v>
      </c>
      <c r="Q17" s="119">
        <f t="shared" si="10"/>
        <v>51.91740412979351</v>
      </c>
      <c r="R17" s="50">
        <f t="shared" si="11"/>
        <v>-37.858516205778329</v>
      </c>
      <c r="T17" s="14">
        <f>SUM(U17:AF17)</f>
        <v>47140</v>
      </c>
      <c r="U17" s="613">
        <v>4389</v>
      </c>
      <c r="V17" s="613">
        <v>4368</v>
      </c>
      <c r="W17" s="613">
        <v>4103</v>
      </c>
      <c r="X17" s="613">
        <v>3949</v>
      </c>
      <c r="Y17" s="613">
        <v>3843</v>
      </c>
      <c r="Z17" s="613">
        <v>3659</v>
      </c>
      <c r="AA17" s="613">
        <v>3719</v>
      </c>
      <c r="AB17" s="613">
        <v>3737</v>
      </c>
      <c r="AC17" s="613">
        <v>3648</v>
      </c>
      <c r="AD17" s="613">
        <v>3776</v>
      </c>
      <c r="AE17" s="613">
        <v>3956</v>
      </c>
      <c r="AF17" s="644">
        <v>3993</v>
      </c>
      <c r="AG17" s="14">
        <f t="shared" si="14"/>
        <v>54332</v>
      </c>
      <c r="AH17" s="613">
        <v>5015</v>
      </c>
      <c r="AI17" s="613">
        <v>5050</v>
      </c>
      <c r="AJ17" s="613">
        <v>4973</v>
      </c>
      <c r="AK17" s="613">
        <v>4695</v>
      </c>
      <c r="AL17" s="613">
        <v>4509</v>
      </c>
      <c r="AM17" s="613">
        <v>4395</v>
      </c>
      <c r="AN17" s="613">
        <v>4396</v>
      </c>
      <c r="AO17" s="613">
        <v>4448</v>
      </c>
      <c r="AP17" s="613">
        <v>4246</v>
      </c>
      <c r="AQ17" s="613">
        <v>4151</v>
      </c>
      <c r="AR17" s="613">
        <v>4178</v>
      </c>
      <c r="AS17" s="644">
        <v>4276</v>
      </c>
    </row>
    <row r="18" spans="2:45" x14ac:dyDescent="0.25">
      <c r="B18" s="240" t="s">
        <v>39</v>
      </c>
      <c r="C18" s="13">
        <v>2095</v>
      </c>
      <c r="D18" s="14">
        <v>1314</v>
      </c>
      <c r="E18" s="14">
        <v>522</v>
      </c>
      <c r="F18" s="186">
        <f t="shared" si="0"/>
        <v>16.848687350835323</v>
      </c>
      <c r="G18" s="13">
        <v>2438</v>
      </c>
      <c r="H18" s="14">
        <v>1166</v>
      </c>
      <c r="I18" s="14">
        <v>452</v>
      </c>
      <c r="J18" s="186">
        <f t="shared" si="2"/>
        <v>12.26907301066448</v>
      </c>
      <c r="K18" s="13">
        <f t="shared" si="6"/>
        <v>343</v>
      </c>
      <c r="L18" s="14">
        <f t="shared" si="7"/>
        <v>-148</v>
      </c>
      <c r="M18" s="14">
        <f t="shared" si="8"/>
        <v>-70</v>
      </c>
      <c r="N18" s="245">
        <f t="shared" si="3"/>
        <v>-4.5796143401708438</v>
      </c>
      <c r="O18" s="246">
        <f t="shared" si="13"/>
        <v>16.372315035799524</v>
      </c>
      <c r="P18" s="119">
        <f t="shared" si="9"/>
        <v>-11.263318112633181</v>
      </c>
      <c r="Q18" s="119">
        <f t="shared" si="10"/>
        <v>-13.409961685823754</v>
      </c>
      <c r="R18" s="50">
        <f t="shared" si="11"/>
        <v>-27.180837562065602</v>
      </c>
      <c r="T18" s="14">
        <f t="shared" si="15"/>
        <v>29912</v>
      </c>
      <c r="U18" s="613">
        <v>3048</v>
      </c>
      <c r="V18" s="613">
        <v>3013</v>
      </c>
      <c r="W18" s="613">
        <v>2754</v>
      </c>
      <c r="X18" s="613">
        <v>2541</v>
      </c>
      <c r="Y18" s="613">
        <v>2414</v>
      </c>
      <c r="Z18" s="613">
        <v>2288</v>
      </c>
      <c r="AA18" s="613">
        <v>2296</v>
      </c>
      <c r="AB18" s="613">
        <v>2308</v>
      </c>
      <c r="AC18" s="613">
        <v>2254</v>
      </c>
      <c r="AD18" s="613">
        <v>2273</v>
      </c>
      <c r="AE18" s="613">
        <v>2321</v>
      </c>
      <c r="AF18" s="644">
        <v>2402</v>
      </c>
      <c r="AG18" s="14">
        <f t="shared" si="14"/>
        <v>35298</v>
      </c>
      <c r="AH18" s="613">
        <v>3576</v>
      </c>
      <c r="AI18" s="613">
        <v>3576</v>
      </c>
      <c r="AJ18" s="613">
        <v>3335</v>
      </c>
      <c r="AK18" s="613">
        <v>2952</v>
      </c>
      <c r="AL18" s="613">
        <v>2820</v>
      </c>
      <c r="AM18" s="613">
        <v>2726</v>
      </c>
      <c r="AN18" s="613">
        <v>2662</v>
      </c>
      <c r="AO18" s="613">
        <v>2687</v>
      </c>
      <c r="AP18" s="613">
        <v>2641</v>
      </c>
      <c r="AQ18" s="613">
        <v>2682</v>
      </c>
      <c r="AR18" s="613">
        <v>2753</v>
      </c>
      <c r="AS18" s="644">
        <v>2888</v>
      </c>
    </row>
    <row r="19" spans="2:45" x14ac:dyDescent="0.25">
      <c r="B19" s="240" t="s">
        <v>40</v>
      </c>
      <c r="C19" s="13">
        <v>1917</v>
      </c>
      <c r="D19" s="14">
        <v>1033</v>
      </c>
      <c r="E19" s="14">
        <v>437</v>
      </c>
      <c r="F19" s="186">
        <f t="shared" si="0"/>
        <v>27.395931142410017</v>
      </c>
      <c r="G19" s="13">
        <v>2064</v>
      </c>
      <c r="H19" s="14">
        <v>1267</v>
      </c>
      <c r="I19" s="14">
        <v>412</v>
      </c>
      <c r="J19" s="186">
        <f t="shared" si="2"/>
        <v>22.57122093023256</v>
      </c>
      <c r="K19" s="13">
        <f t="shared" si="6"/>
        <v>147</v>
      </c>
      <c r="L19" s="14">
        <f t="shared" si="7"/>
        <v>234</v>
      </c>
      <c r="M19" s="14">
        <f t="shared" si="8"/>
        <v>-25</v>
      </c>
      <c r="N19" s="245">
        <f t="shared" si="3"/>
        <v>-4.8247102121774574</v>
      </c>
      <c r="O19" s="246">
        <f t="shared" si="13"/>
        <v>7.6682316118935834</v>
      </c>
      <c r="P19" s="119">
        <f t="shared" si="9"/>
        <v>22.652468538238139</v>
      </c>
      <c r="Q19" s="119">
        <f t="shared" si="10"/>
        <v>-5.720823798627003</v>
      </c>
      <c r="R19" s="50">
        <f t="shared" si="11"/>
        <v>-17.611046644472726</v>
      </c>
      <c r="T19" s="14">
        <f t="shared" si="15"/>
        <v>46587</v>
      </c>
      <c r="U19" s="613">
        <v>4811</v>
      </c>
      <c r="V19" s="613">
        <v>4743</v>
      </c>
      <c r="W19" s="613">
        <v>4396</v>
      </c>
      <c r="X19" s="613">
        <v>4062</v>
      </c>
      <c r="Y19" s="613">
        <v>3850</v>
      </c>
      <c r="Z19" s="613">
        <v>3609</v>
      </c>
      <c r="AA19" s="613">
        <v>3613</v>
      </c>
      <c r="AB19" s="613">
        <v>3601</v>
      </c>
      <c r="AC19" s="613">
        <v>3485</v>
      </c>
      <c r="AD19" s="613">
        <v>3362</v>
      </c>
      <c r="AE19" s="613">
        <v>3475</v>
      </c>
      <c r="AF19" s="644">
        <v>3580</v>
      </c>
      <c r="AG19" s="14">
        <f t="shared" si="14"/>
        <v>52518</v>
      </c>
      <c r="AH19" s="613">
        <v>4954</v>
      </c>
      <c r="AI19" s="613">
        <v>4894</v>
      </c>
      <c r="AJ19" s="613">
        <v>4723</v>
      </c>
      <c r="AK19" s="613">
        <v>4417</v>
      </c>
      <c r="AL19" s="613">
        <v>4131</v>
      </c>
      <c r="AM19" s="613">
        <v>3992</v>
      </c>
      <c r="AN19" s="613">
        <v>3956</v>
      </c>
      <c r="AO19" s="613">
        <v>4260</v>
      </c>
      <c r="AP19" s="613">
        <v>4158</v>
      </c>
      <c r="AQ19" s="613">
        <v>4120</v>
      </c>
      <c r="AR19" s="613">
        <v>4352</v>
      </c>
      <c r="AS19" s="644">
        <v>4561</v>
      </c>
    </row>
    <row r="20" spans="2:45" x14ac:dyDescent="0.25">
      <c r="B20" s="240" t="s">
        <v>41</v>
      </c>
      <c r="C20" s="13">
        <v>8249</v>
      </c>
      <c r="D20" s="14">
        <v>2474</v>
      </c>
      <c r="E20" s="14">
        <v>544</v>
      </c>
      <c r="F20" s="186">
        <f t="shared" si="0"/>
        <v>8.3944720572190565</v>
      </c>
      <c r="G20" s="13">
        <v>6590</v>
      </c>
      <c r="H20" s="14">
        <v>2411</v>
      </c>
      <c r="I20" s="14">
        <v>502</v>
      </c>
      <c r="J20" s="186">
        <f t="shared" si="2"/>
        <v>7.4822458270106225</v>
      </c>
      <c r="K20" s="13">
        <f t="shared" si="6"/>
        <v>-1659</v>
      </c>
      <c r="L20" s="14">
        <f t="shared" si="7"/>
        <v>-63</v>
      </c>
      <c r="M20" s="14">
        <f t="shared" si="8"/>
        <v>-42</v>
      </c>
      <c r="N20" s="245">
        <f t="shared" si="3"/>
        <v>-0.91222623020843407</v>
      </c>
      <c r="O20" s="246">
        <f t="shared" si="13"/>
        <v>-20.111528670141833</v>
      </c>
      <c r="P20" s="119">
        <f t="shared" si="9"/>
        <v>-2.5464834276475345</v>
      </c>
      <c r="Q20" s="119">
        <f t="shared" si="10"/>
        <v>-7.7205882352941178</v>
      </c>
      <c r="R20" s="50">
        <f t="shared" si="11"/>
        <v>-10.866987512620764</v>
      </c>
      <c r="T20" s="14">
        <f t="shared" si="15"/>
        <v>49308</v>
      </c>
      <c r="U20" s="613">
        <v>4844</v>
      </c>
      <c r="V20" s="613">
        <v>4733</v>
      </c>
      <c r="W20" s="613">
        <v>4525</v>
      </c>
      <c r="X20" s="613">
        <v>4180</v>
      </c>
      <c r="Y20" s="613">
        <v>4030</v>
      </c>
      <c r="Z20" s="613">
        <v>3947</v>
      </c>
      <c r="AA20" s="613">
        <v>3871</v>
      </c>
      <c r="AB20" s="613">
        <v>4033</v>
      </c>
      <c r="AC20" s="613">
        <v>3969</v>
      </c>
      <c r="AD20" s="613">
        <v>3794</v>
      </c>
      <c r="AE20" s="613">
        <v>3764</v>
      </c>
      <c r="AF20" s="644">
        <v>3618</v>
      </c>
      <c r="AG20" s="14">
        <f t="shared" si="14"/>
        <v>69246</v>
      </c>
      <c r="AH20" s="613">
        <v>7141</v>
      </c>
      <c r="AI20" s="613">
        <v>6918</v>
      </c>
      <c r="AJ20" s="613">
        <v>6504</v>
      </c>
      <c r="AK20" s="613">
        <v>6048</v>
      </c>
      <c r="AL20" s="613">
        <v>5825</v>
      </c>
      <c r="AM20" s="613">
        <v>5605</v>
      </c>
      <c r="AN20" s="613">
        <v>5595</v>
      </c>
      <c r="AO20" s="613">
        <v>5605</v>
      </c>
      <c r="AP20" s="613">
        <v>5296</v>
      </c>
      <c r="AQ20" s="613">
        <v>5045</v>
      </c>
      <c r="AR20" s="613">
        <v>4871</v>
      </c>
      <c r="AS20" s="644">
        <v>4793</v>
      </c>
    </row>
    <row r="21" spans="2:45" x14ac:dyDescent="0.25">
      <c r="B21" s="240" t="s">
        <v>42</v>
      </c>
      <c r="C21" s="13">
        <v>1694</v>
      </c>
      <c r="D21" s="14">
        <v>1123</v>
      </c>
      <c r="E21" s="14">
        <v>479</v>
      </c>
      <c r="F21" s="186">
        <f t="shared" si="0"/>
        <v>30.744982290436838</v>
      </c>
      <c r="G21" s="13">
        <v>1835</v>
      </c>
      <c r="H21" s="14">
        <v>1144</v>
      </c>
      <c r="I21" s="14">
        <v>443</v>
      </c>
      <c r="J21" s="186">
        <f t="shared" si="2"/>
        <v>27.365122615803816</v>
      </c>
      <c r="K21" s="13">
        <f t="shared" si="6"/>
        <v>141</v>
      </c>
      <c r="L21" s="14">
        <f t="shared" si="7"/>
        <v>21</v>
      </c>
      <c r="M21" s="14">
        <f t="shared" si="8"/>
        <v>-36</v>
      </c>
      <c r="N21" s="245">
        <f t="shared" si="3"/>
        <v>-3.3798596746330212</v>
      </c>
      <c r="O21" s="246">
        <f t="shared" si="13"/>
        <v>8.3234946871310509</v>
      </c>
      <c r="P21" s="119">
        <f t="shared" si="9"/>
        <v>1.8699910952804988</v>
      </c>
      <c r="Q21" s="119">
        <f t="shared" si="10"/>
        <v>-7.5156576200417531</v>
      </c>
      <c r="R21" s="50">
        <f t="shared" si="11"/>
        <v>-10.993207420660376</v>
      </c>
      <c r="T21" s="14">
        <f t="shared" si="15"/>
        <v>50215</v>
      </c>
      <c r="U21" s="613">
        <v>4650</v>
      </c>
      <c r="V21" s="613">
        <v>4606</v>
      </c>
      <c r="W21" s="613">
        <v>4438</v>
      </c>
      <c r="X21" s="613">
        <v>4285</v>
      </c>
      <c r="Y21" s="613">
        <v>4124</v>
      </c>
      <c r="Z21" s="613">
        <v>4028</v>
      </c>
      <c r="AA21" s="613">
        <v>4011</v>
      </c>
      <c r="AB21" s="613">
        <v>4030</v>
      </c>
      <c r="AC21" s="613">
        <v>4027</v>
      </c>
      <c r="AD21" s="613">
        <v>3976</v>
      </c>
      <c r="AE21" s="613">
        <v>3972</v>
      </c>
      <c r="AF21" s="644">
        <v>4068</v>
      </c>
      <c r="AG21" s="14">
        <f t="shared" si="14"/>
        <v>52082</v>
      </c>
      <c r="AH21" s="613">
        <v>4850</v>
      </c>
      <c r="AI21" s="613">
        <v>4838</v>
      </c>
      <c r="AJ21" s="613">
        <v>4704</v>
      </c>
      <c r="AK21" s="613">
        <v>4329</v>
      </c>
      <c r="AL21" s="613">
        <v>4126</v>
      </c>
      <c r="AM21" s="613">
        <v>3981</v>
      </c>
      <c r="AN21" s="613">
        <v>3975</v>
      </c>
      <c r="AO21" s="613">
        <v>4190</v>
      </c>
      <c r="AP21" s="613">
        <v>4133</v>
      </c>
      <c r="AQ21" s="613">
        <v>4148</v>
      </c>
      <c r="AR21" s="613">
        <v>4324</v>
      </c>
      <c r="AS21" s="644">
        <v>4484</v>
      </c>
    </row>
    <row r="22" spans="2:45" x14ac:dyDescent="0.25">
      <c r="B22" s="241" t="s">
        <v>43</v>
      </c>
      <c r="C22" s="143">
        <v>900</v>
      </c>
      <c r="D22" s="145">
        <v>699</v>
      </c>
      <c r="E22" s="14">
        <v>377</v>
      </c>
      <c r="F22" s="247">
        <f t="shared" si="0"/>
        <v>62.563333333333333</v>
      </c>
      <c r="G22" s="143">
        <v>936</v>
      </c>
      <c r="H22" s="145">
        <v>610</v>
      </c>
      <c r="I22" s="14">
        <v>291</v>
      </c>
      <c r="J22" s="247">
        <f t="shared" si="2"/>
        <v>54.216880341880341</v>
      </c>
      <c r="K22" s="143">
        <f t="shared" si="6"/>
        <v>36</v>
      </c>
      <c r="L22" s="145">
        <f t="shared" si="7"/>
        <v>-89</v>
      </c>
      <c r="M22" s="14">
        <f t="shared" si="8"/>
        <v>-86</v>
      </c>
      <c r="N22" s="245">
        <f t="shared" si="3"/>
        <v>-8.3464529914529919</v>
      </c>
      <c r="O22" s="248">
        <f t="shared" si="13"/>
        <v>4</v>
      </c>
      <c r="P22" s="249">
        <f t="shared" si="9"/>
        <v>-12.732474964234623</v>
      </c>
      <c r="Q22" s="119">
        <f t="shared" si="10"/>
        <v>-22.811671087533156</v>
      </c>
      <c r="R22" s="50">
        <f t="shared" si="11"/>
        <v>-13.340806102807276</v>
      </c>
      <c r="T22" s="145">
        <f t="shared" si="15"/>
        <v>50747</v>
      </c>
      <c r="U22" s="613">
        <v>4859</v>
      </c>
      <c r="V22" s="613">
        <v>4827</v>
      </c>
      <c r="W22" s="613">
        <v>4594</v>
      </c>
      <c r="X22" s="613">
        <v>4410</v>
      </c>
      <c r="Y22" s="613">
        <v>4166</v>
      </c>
      <c r="Z22" s="613">
        <v>4123</v>
      </c>
      <c r="AA22" s="613">
        <v>3942</v>
      </c>
      <c r="AB22" s="613">
        <v>3950</v>
      </c>
      <c r="AC22" s="613">
        <v>3941</v>
      </c>
      <c r="AD22" s="613">
        <v>3928</v>
      </c>
      <c r="AE22" s="613">
        <v>3939</v>
      </c>
      <c r="AF22" s="645">
        <v>4068</v>
      </c>
      <c r="AG22" s="145">
        <f t="shared" si="14"/>
        <v>56307</v>
      </c>
      <c r="AH22" s="613">
        <v>5225</v>
      </c>
      <c r="AI22" s="613">
        <v>5237</v>
      </c>
      <c r="AJ22" s="613">
        <v>5060</v>
      </c>
      <c r="AK22" s="613">
        <v>4760</v>
      </c>
      <c r="AL22" s="613">
        <v>4572</v>
      </c>
      <c r="AM22" s="613">
        <v>4628</v>
      </c>
      <c r="AN22" s="613">
        <v>4308</v>
      </c>
      <c r="AO22" s="613">
        <v>4448</v>
      </c>
      <c r="AP22" s="613">
        <v>4469</v>
      </c>
      <c r="AQ22" s="613">
        <v>4420</v>
      </c>
      <c r="AR22" s="613">
        <v>4517</v>
      </c>
      <c r="AS22" s="645">
        <v>4663</v>
      </c>
    </row>
    <row r="23" spans="2:45" x14ac:dyDescent="0.25">
      <c r="B23" s="241" t="s">
        <v>44</v>
      </c>
      <c r="C23" s="143">
        <v>2862</v>
      </c>
      <c r="D23" s="145">
        <v>1915</v>
      </c>
      <c r="E23" s="14">
        <v>860</v>
      </c>
      <c r="F23" s="247">
        <f t="shared" si="0"/>
        <v>22.303633822501748</v>
      </c>
      <c r="G23" s="143">
        <v>2687</v>
      </c>
      <c r="H23" s="145">
        <v>1748</v>
      </c>
      <c r="I23" s="14">
        <v>740</v>
      </c>
      <c r="J23" s="247">
        <f t="shared" si="2"/>
        <v>20.966877558615558</v>
      </c>
      <c r="K23" s="143">
        <f t="shared" si="6"/>
        <v>-175</v>
      </c>
      <c r="L23" s="145">
        <f t="shared" si="7"/>
        <v>-167</v>
      </c>
      <c r="M23" s="14">
        <f t="shared" si="8"/>
        <v>-120</v>
      </c>
      <c r="N23" s="245">
        <f t="shared" si="3"/>
        <v>-1.3367562638861905</v>
      </c>
      <c r="O23" s="248">
        <f t="shared" si="13"/>
        <v>-6.1146051712089449</v>
      </c>
      <c r="P23" s="249">
        <f t="shared" si="9"/>
        <v>-8.7206266318537846</v>
      </c>
      <c r="Q23" s="119">
        <f t="shared" si="10"/>
        <v>-13.953488372093023</v>
      </c>
      <c r="R23" s="50">
        <f t="shared" si="11"/>
        <v>-5.9934460658942506</v>
      </c>
      <c r="T23" s="145">
        <f t="shared" si="15"/>
        <v>56338</v>
      </c>
      <c r="U23" s="613">
        <v>5518</v>
      </c>
      <c r="V23" s="613">
        <v>5332</v>
      </c>
      <c r="W23" s="613">
        <v>5111</v>
      </c>
      <c r="X23" s="613">
        <v>4793</v>
      </c>
      <c r="Y23" s="613">
        <v>4633</v>
      </c>
      <c r="Z23" s="613">
        <v>4374</v>
      </c>
      <c r="AA23" s="613">
        <v>4362</v>
      </c>
      <c r="AB23" s="613">
        <v>4420</v>
      </c>
      <c r="AC23" s="613">
        <v>4373</v>
      </c>
      <c r="AD23" s="613">
        <v>4340</v>
      </c>
      <c r="AE23" s="613">
        <v>4419</v>
      </c>
      <c r="AF23" s="645">
        <v>4663</v>
      </c>
      <c r="AG23" s="145">
        <f t="shared" si="14"/>
        <v>63833</v>
      </c>
      <c r="AH23" s="613">
        <v>6048</v>
      </c>
      <c r="AI23" s="613">
        <v>5962</v>
      </c>
      <c r="AJ23" s="613">
        <v>5806</v>
      </c>
      <c r="AK23" s="613">
        <v>5366</v>
      </c>
      <c r="AL23" s="613">
        <v>5127</v>
      </c>
      <c r="AM23" s="613">
        <v>5024</v>
      </c>
      <c r="AN23" s="613">
        <v>4963</v>
      </c>
      <c r="AO23" s="613">
        <v>5089</v>
      </c>
      <c r="AP23" s="613">
        <v>4998</v>
      </c>
      <c r="AQ23" s="613">
        <v>5034</v>
      </c>
      <c r="AR23" s="613">
        <v>5130</v>
      </c>
      <c r="AS23" s="645">
        <v>5286</v>
      </c>
    </row>
    <row r="24" spans="2:45" x14ac:dyDescent="0.25">
      <c r="B24" s="241" t="s">
        <v>45</v>
      </c>
      <c r="C24" s="143">
        <v>3030</v>
      </c>
      <c r="D24" s="145">
        <v>1486</v>
      </c>
      <c r="E24" s="14">
        <v>343</v>
      </c>
      <c r="F24" s="247">
        <f t="shared" si="0"/>
        <v>18.175247524752475</v>
      </c>
      <c r="G24" s="143">
        <v>3098</v>
      </c>
      <c r="H24" s="145">
        <v>1390</v>
      </c>
      <c r="I24" s="14">
        <v>318</v>
      </c>
      <c r="J24" s="247">
        <f t="shared" si="2"/>
        <v>13.857004519044544</v>
      </c>
      <c r="K24" s="143">
        <f t="shared" si="6"/>
        <v>68</v>
      </c>
      <c r="L24" s="145">
        <f t="shared" si="7"/>
        <v>-96</v>
      </c>
      <c r="M24" s="14">
        <f t="shared" si="8"/>
        <v>-25</v>
      </c>
      <c r="N24" s="245">
        <f t="shared" si="3"/>
        <v>-4.3182430057079308</v>
      </c>
      <c r="O24" s="248">
        <f t="shared" si="13"/>
        <v>2.2442244224422443</v>
      </c>
      <c r="P24" s="249">
        <f t="shared" si="9"/>
        <v>-6.4602960969044414</v>
      </c>
      <c r="Q24" s="119">
        <f t="shared" si="10"/>
        <v>-7.2886297376093294</v>
      </c>
      <c r="R24" s="50">
        <f t="shared" si="11"/>
        <v>-23.758922676717383</v>
      </c>
      <c r="T24" s="145">
        <f t="shared" si="15"/>
        <v>42929</v>
      </c>
      <c r="U24" s="613">
        <v>3845</v>
      </c>
      <c r="V24" s="613">
        <v>3903</v>
      </c>
      <c r="W24" s="613">
        <v>3741</v>
      </c>
      <c r="X24" s="613">
        <v>3544</v>
      </c>
      <c r="Y24" s="613">
        <v>3510</v>
      </c>
      <c r="Z24" s="613">
        <v>3447</v>
      </c>
      <c r="AA24" s="613">
        <v>3505</v>
      </c>
      <c r="AB24" s="613">
        <v>3535</v>
      </c>
      <c r="AC24" s="613">
        <v>3428</v>
      </c>
      <c r="AD24" s="613">
        <v>3446</v>
      </c>
      <c r="AE24" s="613">
        <v>3490</v>
      </c>
      <c r="AF24" s="645">
        <v>3535</v>
      </c>
      <c r="AG24" s="145">
        <f t="shared" si="14"/>
        <v>55071</v>
      </c>
      <c r="AH24" s="613">
        <v>5082</v>
      </c>
      <c r="AI24" s="613">
        <v>5099</v>
      </c>
      <c r="AJ24" s="613">
        <v>5079</v>
      </c>
      <c r="AK24" s="613">
        <v>4884</v>
      </c>
      <c r="AL24" s="613">
        <v>4827</v>
      </c>
      <c r="AM24" s="613">
        <v>4746</v>
      </c>
      <c r="AN24" s="613">
        <v>4675</v>
      </c>
      <c r="AO24" s="613">
        <v>4575</v>
      </c>
      <c r="AP24" s="613">
        <v>4415</v>
      </c>
      <c r="AQ24" s="613">
        <v>4248</v>
      </c>
      <c r="AR24" s="613">
        <v>3746</v>
      </c>
      <c r="AS24" s="645">
        <v>3695</v>
      </c>
    </row>
    <row r="25" spans="2:45" x14ac:dyDescent="0.25">
      <c r="B25" s="241" t="s">
        <v>46</v>
      </c>
      <c r="C25" s="143">
        <v>4161</v>
      </c>
      <c r="D25" s="145">
        <v>1157</v>
      </c>
      <c r="E25" s="14">
        <v>498</v>
      </c>
      <c r="F25" s="247">
        <f t="shared" si="0"/>
        <v>23.199951934631098</v>
      </c>
      <c r="G25" s="143">
        <v>4660</v>
      </c>
      <c r="H25" s="145">
        <v>1116</v>
      </c>
      <c r="I25" s="14">
        <v>444</v>
      </c>
      <c r="J25" s="247">
        <f t="shared" si="2"/>
        <v>17.981759656652361</v>
      </c>
      <c r="K25" s="143">
        <f t="shared" si="6"/>
        <v>499</v>
      </c>
      <c r="L25" s="145">
        <f t="shared" si="7"/>
        <v>-41</v>
      </c>
      <c r="M25" s="14">
        <f t="shared" si="8"/>
        <v>-54</v>
      </c>
      <c r="N25" s="245">
        <f t="shared" si="3"/>
        <v>-5.2181922779787371</v>
      </c>
      <c r="O25" s="248">
        <f t="shared" si="13"/>
        <v>11.992309540975727</v>
      </c>
      <c r="P25" s="249">
        <f t="shared" si="9"/>
        <v>-3.5436473638720831</v>
      </c>
      <c r="Q25" s="119">
        <f t="shared" si="10"/>
        <v>-10.843373493975903</v>
      </c>
      <c r="R25" s="50">
        <f t="shared" si="11"/>
        <v>-22.492254693810043</v>
      </c>
      <c r="T25" s="145">
        <f t="shared" si="15"/>
        <v>83795</v>
      </c>
      <c r="U25" s="613">
        <v>7897</v>
      </c>
      <c r="V25" s="613">
        <v>7917</v>
      </c>
      <c r="W25" s="613">
        <v>7592</v>
      </c>
      <c r="X25" s="613">
        <v>7169</v>
      </c>
      <c r="Y25" s="613">
        <v>6953</v>
      </c>
      <c r="Z25" s="613">
        <v>6713</v>
      </c>
      <c r="AA25" s="613">
        <v>6726</v>
      </c>
      <c r="AB25" s="613">
        <v>6679</v>
      </c>
      <c r="AC25" s="613">
        <v>6598</v>
      </c>
      <c r="AD25" s="613">
        <v>6432</v>
      </c>
      <c r="AE25" s="613">
        <v>6515</v>
      </c>
      <c r="AF25" s="645">
        <v>6604</v>
      </c>
      <c r="AG25" s="145">
        <f t="shared" si="14"/>
        <v>96535</v>
      </c>
      <c r="AH25" s="613">
        <v>9234</v>
      </c>
      <c r="AI25" s="613">
        <v>9290</v>
      </c>
      <c r="AJ25" s="613">
        <v>9065</v>
      </c>
      <c r="AK25" s="613">
        <v>8428</v>
      </c>
      <c r="AL25" s="613">
        <v>7963</v>
      </c>
      <c r="AM25" s="613">
        <v>7631</v>
      </c>
      <c r="AN25" s="613">
        <v>7516</v>
      </c>
      <c r="AO25" s="613">
        <v>7458</v>
      </c>
      <c r="AP25" s="613">
        <v>7446</v>
      </c>
      <c r="AQ25" s="613">
        <v>7430</v>
      </c>
      <c r="AR25" s="613">
        <v>7478</v>
      </c>
      <c r="AS25" s="645">
        <v>7596</v>
      </c>
    </row>
    <row r="26" spans="2:45" x14ac:dyDescent="0.25">
      <c r="B26" s="241" t="s">
        <v>47</v>
      </c>
      <c r="C26" s="143">
        <v>2032</v>
      </c>
      <c r="D26" s="145">
        <v>989</v>
      </c>
      <c r="E26" s="14">
        <v>209</v>
      </c>
      <c r="F26" s="247">
        <f t="shared" si="0"/>
        <v>22.591535433070867</v>
      </c>
      <c r="G26" s="143">
        <v>2839</v>
      </c>
      <c r="H26" s="145">
        <v>1157</v>
      </c>
      <c r="I26" s="14">
        <v>317</v>
      </c>
      <c r="J26" s="247">
        <f t="shared" si="2"/>
        <v>13.739697076435364</v>
      </c>
      <c r="K26" s="143">
        <f t="shared" si="6"/>
        <v>807</v>
      </c>
      <c r="L26" s="145">
        <f t="shared" si="7"/>
        <v>168</v>
      </c>
      <c r="M26" s="14">
        <f t="shared" si="8"/>
        <v>108</v>
      </c>
      <c r="N26" s="245">
        <f t="shared" si="3"/>
        <v>-8.8518383566355023</v>
      </c>
      <c r="O26" s="248">
        <f>SUM(K26)/C26*100</f>
        <v>39.714566929133859</v>
      </c>
      <c r="P26" s="249">
        <f t="shared" si="9"/>
        <v>16.98685540950455</v>
      </c>
      <c r="Q26" s="119">
        <f t="shared" si="10"/>
        <v>51.674641148325364</v>
      </c>
      <c r="R26" s="50">
        <f t="shared" si="11"/>
        <v>-39.182101556840806</v>
      </c>
      <c r="T26" s="145">
        <f t="shared" si="15"/>
        <v>39007</v>
      </c>
      <c r="U26" s="613">
        <v>3843</v>
      </c>
      <c r="V26" s="613">
        <v>3806</v>
      </c>
      <c r="W26" s="613">
        <v>3708</v>
      </c>
      <c r="X26" s="613">
        <v>3380</v>
      </c>
      <c r="Y26" s="613">
        <v>3140</v>
      </c>
      <c r="Z26" s="613">
        <v>3059</v>
      </c>
      <c r="AA26" s="613">
        <v>3049</v>
      </c>
      <c r="AB26" s="613">
        <v>3071</v>
      </c>
      <c r="AC26" s="613">
        <v>3052</v>
      </c>
      <c r="AD26" s="613">
        <v>2922</v>
      </c>
      <c r="AE26" s="613">
        <v>2974</v>
      </c>
      <c r="AF26" s="645">
        <v>3003</v>
      </c>
      <c r="AG26" s="145">
        <f t="shared" si="14"/>
        <v>45906</v>
      </c>
      <c r="AH26" s="613">
        <v>4273</v>
      </c>
      <c r="AI26" s="613">
        <v>4276</v>
      </c>
      <c r="AJ26" s="613">
        <v>4279</v>
      </c>
      <c r="AK26" s="613">
        <v>4035</v>
      </c>
      <c r="AL26" s="613">
        <v>3766</v>
      </c>
      <c r="AM26" s="613">
        <v>3551</v>
      </c>
      <c r="AN26" s="613">
        <v>3484</v>
      </c>
      <c r="AO26" s="613">
        <v>3662</v>
      </c>
      <c r="AP26" s="613">
        <v>3615</v>
      </c>
      <c r="AQ26" s="613">
        <v>3621</v>
      </c>
      <c r="AR26" s="613">
        <v>3632</v>
      </c>
      <c r="AS26" s="645">
        <v>3712</v>
      </c>
    </row>
    <row r="27" spans="2:45" x14ac:dyDescent="0.25">
      <c r="B27" s="241" t="s">
        <v>48</v>
      </c>
      <c r="C27" s="143">
        <v>3231</v>
      </c>
      <c r="D27" s="145">
        <v>1419</v>
      </c>
      <c r="E27" s="14">
        <v>473</v>
      </c>
      <c r="F27" s="247">
        <f t="shared" si="0"/>
        <v>13.897245434849891</v>
      </c>
      <c r="G27" s="143">
        <v>2780</v>
      </c>
      <c r="H27" s="145">
        <v>1301</v>
      </c>
      <c r="I27" s="14">
        <v>471</v>
      </c>
      <c r="J27" s="247">
        <f t="shared" si="2"/>
        <v>12.079856115107914</v>
      </c>
      <c r="K27" s="143">
        <f t="shared" si="6"/>
        <v>-451</v>
      </c>
      <c r="L27" s="145">
        <f t="shared" si="7"/>
        <v>-118</v>
      </c>
      <c r="M27" s="14">
        <f t="shared" si="8"/>
        <v>-2</v>
      </c>
      <c r="N27" s="245">
        <f t="shared" si="3"/>
        <v>-1.8173893197419773</v>
      </c>
      <c r="O27" s="248">
        <f t="shared" si="13"/>
        <v>-13.958526771897246</v>
      </c>
      <c r="P27" s="249">
        <f t="shared" si="9"/>
        <v>-8.3157152924594779</v>
      </c>
      <c r="Q27" s="119">
        <f t="shared" si="10"/>
        <v>-0.42283298097251587</v>
      </c>
      <c r="R27" s="50">
        <f t="shared" si="11"/>
        <v>-13.077334844965321</v>
      </c>
      <c r="T27" s="145">
        <f t="shared" si="15"/>
        <v>33582</v>
      </c>
      <c r="U27" s="613">
        <v>3277</v>
      </c>
      <c r="V27" s="613">
        <v>3301</v>
      </c>
      <c r="W27" s="613">
        <v>3070</v>
      </c>
      <c r="X27" s="613">
        <v>2879</v>
      </c>
      <c r="Y27" s="613">
        <v>2698</v>
      </c>
      <c r="Z27" s="613">
        <v>2576</v>
      </c>
      <c r="AA27" s="613">
        <v>2638</v>
      </c>
      <c r="AB27" s="613">
        <v>2669</v>
      </c>
      <c r="AC27" s="613">
        <v>2594</v>
      </c>
      <c r="AD27" s="613">
        <v>2596</v>
      </c>
      <c r="AE27" s="613">
        <v>2616</v>
      </c>
      <c r="AF27" s="645">
        <v>2668</v>
      </c>
      <c r="AG27" s="145">
        <f t="shared" si="14"/>
        <v>44902</v>
      </c>
      <c r="AH27" s="613">
        <v>4472</v>
      </c>
      <c r="AI27" s="613">
        <v>4459</v>
      </c>
      <c r="AJ27" s="613">
        <v>4340</v>
      </c>
      <c r="AK27" s="613">
        <v>3977</v>
      </c>
      <c r="AL27" s="613">
        <v>3774</v>
      </c>
      <c r="AM27" s="613">
        <v>3604</v>
      </c>
      <c r="AN27" s="613">
        <v>3552</v>
      </c>
      <c r="AO27" s="613">
        <v>3537</v>
      </c>
      <c r="AP27" s="613">
        <v>3511</v>
      </c>
      <c r="AQ27" s="613">
        <v>3419</v>
      </c>
      <c r="AR27" s="613">
        <v>3175</v>
      </c>
      <c r="AS27" s="645">
        <v>3082</v>
      </c>
    </row>
    <row r="28" spans="2:45" x14ac:dyDescent="0.25">
      <c r="B28" s="241" t="s">
        <v>49</v>
      </c>
      <c r="C28" s="143">
        <v>2004</v>
      </c>
      <c r="D28" s="145">
        <v>1302</v>
      </c>
      <c r="E28" s="14">
        <v>529</v>
      </c>
      <c r="F28" s="247">
        <f t="shared" si="0"/>
        <v>29.254491017964071</v>
      </c>
      <c r="G28" s="143">
        <v>2385</v>
      </c>
      <c r="H28" s="145">
        <v>1456</v>
      </c>
      <c r="I28" s="14">
        <v>557</v>
      </c>
      <c r="J28" s="247">
        <f t="shared" si="2"/>
        <v>20.814675052410902</v>
      </c>
      <c r="K28" s="143">
        <f t="shared" si="6"/>
        <v>381</v>
      </c>
      <c r="L28" s="145">
        <f t="shared" si="7"/>
        <v>154</v>
      </c>
      <c r="M28" s="14">
        <f t="shared" si="8"/>
        <v>28</v>
      </c>
      <c r="N28" s="245">
        <f t="shared" si="3"/>
        <v>-8.4398159655531693</v>
      </c>
      <c r="O28" s="248">
        <f t="shared" si="13"/>
        <v>19.011976047904191</v>
      </c>
      <c r="P28" s="249">
        <f t="shared" si="9"/>
        <v>11.827956989247312</v>
      </c>
      <c r="Q28" s="119">
        <f t="shared" si="10"/>
        <v>5.2930056710775046</v>
      </c>
      <c r="R28" s="50">
        <f t="shared" si="11"/>
        <v>-28.849642129718134</v>
      </c>
      <c r="T28" s="145">
        <f t="shared" si="15"/>
        <v>49643</v>
      </c>
      <c r="U28" s="613">
        <v>5000</v>
      </c>
      <c r="V28" s="613">
        <v>4833</v>
      </c>
      <c r="W28" s="613">
        <v>4487</v>
      </c>
      <c r="X28" s="613">
        <v>4192</v>
      </c>
      <c r="Y28" s="613">
        <v>3970</v>
      </c>
      <c r="Z28" s="613">
        <v>3833</v>
      </c>
      <c r="AA28" s="613">
        <v>3792</v>
      </c>
      <c r="AB28" s="613">
        <v>3852</v>
      </c>
      <c r="AC28" s="613">
        <v>3925</v>
      </c>
      <c r="AD28" s="613">
        <v>3865</v>
      </c>
      <c r="AE28" s="613">
        <v>3873</v>
      </c>
      <c r="AF28" s="645">
        <v>4021</v>
      </c>
      <c r="AG28" s="145">
        <f t="shared" si="14"/>
        <v>58626</v>
      </c>
      <c r="AH28" s="613">
        <v>5642</v>
      </c>
      <c r="AI28" s="613">
        <v>5672</v>
      </c>
      <c r="AJ28" s="613">
        <v>5293</v>
      </c>
      <c r="AK28" s="613">
        <v>4983</v>
      </c>
      <c r="AL28" s="613">
        <v>4705</v>
      </c>
      <c r="AM28" s="613">
        <v>4610</v>
      </c>
      <c r="AN28" s="613">
        <v>4652</v>
      </c>
      <c r="AO28" s="613">
        <v>4600</v>
      </c>
      <c r="AP28" s="613">
        <v>4566</v>
      </c>
      <c r="AQ28" s="613">
        <v>4576</v>
      </c>
      <c r="AR28" s="613">
        <v>4581</v>
      </c>
      <c r="AS28" s="645">
        <v>4746</v>
      </c>
    </row>
    <row r="29" spans="2:45" x14ac:dyDescent="0.25">
      <c r="B29" s="241" t="s">
        <v>50</v>
      </c>
      <c r="C29" s="143">
        <v>1652</v>
      </c>
      <c r="D29" s="145">
        <v>847</v>
      </c>
      <c r="E29" s="14">
        <v>365</v>
      </c>
      <c r="F29" s="247">
        <f t="shared" si="0"/>
        <v>17.509685230024214</v>
      </c>
      <c r="G29" s="143">
        <v>1740</v>
      </c>
      <c r="H29" s="145">
        <v>887</v>
      </c>
      <c r="I29" s="14">
        <v>382</v>
      </c>
      <c r="J29" s="247">
        <f t="shared" si="2"/>
        <v>13.831609195402299</v>
      </c>
      <c r="K29" s="143">
        <f t="shared" si="6"/>
        <v>88</v>
      </c>
      <c r="L29" s="145">
        <f t="shared" si="7"/>
        <v>40</v>
      </c>
      <c r="M29" s="14">
        <f t="shared" si="8"/>
        <v>17</v>
      </c>
      <c r="N29" s="245">
        <f t="shared" si="3"/>
        <v>-3.678076034621915</v>
      </c>
      <c r="O29" s="248">
        <f t="shared" si="13"/>
        <v>5.3268765133171918</v>
      </c>
      <c r="P29" s="249">
        <f t="shared" si="9"/>
        <v>4.7225501770956315</v>
      </c>
      <c r="Q29" s="119">
        <f t="shared" si="10"/>
        <v>4.6575342465753424</v>
      </c>
      <c r="R29" s="50">
        <f t="shared" si="11"/>
        <v>-21.005951770709409</v>
      </c>
      <c r="T29" s="145">
        <f t="shared" si="15"/>
        <v>24067</v>
      </c>
      <c r="U29" s="613">
        <v>2383</v>
      </c>
      <c r="V29" s="613">
        <v>2428</v>
      </c>
      <c r="W29" s="613">
        <v>2279</v>
      </c>
      <c r="X29" s="613">
        <v>2126</v>
      </c>
      <c r="Y29" s="613">
        <v>2045</v>
      </c>
      <c r="Z29" s="613">
        <v>1944</v>
      </c>
      <c r="AA29" s="613">
        <v>1945</v>
      </c>
      <c r="AB29" s="613">
        <v>1904</v>
      </c>
      <c r="AC29" s="613">
        <v>1802</v>
      </c>
      <c r="AD29" s="613">
        <v>1695</v>
      </c>
      <c r="AE29" s="613">
        <v>1713</v>
      </c>
      <c r="AF29" s="645">
        <v>1803</v>
      </c>
      <c r="AG29" s="145">
        <f t="shared" si="14"/>
        <v>28926</v>
      </c>
      <c r="AH29" s="613">
        <v>2781</v>
      </c>
      <c r="AI29" s="613">
        <v>2871</v>
      </c>
      <c r="AJ29" s="613">
        <v>2700</v>
      </c>
      <c r="AK29" s="613">
        <v>2506</v>
      </c>
      <c r="AL29" s="613">
        <v>2337</v>
      </c>
      <c r="AM29" s="613">
        <v>2228</v>
      </c>
      <c r="AN29" s="613">
        <v>2237</v>
      </c>
      <c r="AO29" s="613">
        <v>2235</v>
      </c>
      <c r="AP29" s="613">
        <v>2222</v>
      </c>
      <c r="AQ29" s="613">
        <v>2225</v>
      </c>
      <c r="AR29" s="613">
        <v>2253</v>
      </c>
      <c r="AS29" s="645">
        <v>2331</v>
      </c>
    </row>
    <row r="30" spans="2:45" x14ac:dyDescent="0.25">
      <c r="B30" s="241" t="s">
        <v>51</v>
      </c>
      <c r="C30" s="143">
        <v>1636</v>
      </c>
      <c r="D30" s="145">
        <v>780</v>
      </c>
      <c r="E30" s="14">
        <v>236</v>
      </c>
      <c r="F30" s="247">
        <f t="shared" si="0"/>
        <v>11.721882640586797</v>
      </c>
      <c r="G30" s="143">
        <v>1771</v>
      </c>
      <c r="H30" s="145">
        <v>754</v>
      </c>
      <c r="I30" s="14">
        <v>279</v>
      </c>
      <c r="J30" s="247">
        <f t="shared" si="2"/>
        <v>8.3777526821005086</v>
      </c>
      <c r="K30" s="143">
        <f t="shared" si="6"/>
        <v>135</v>
      </c>
      <c r="L30" s="145">
        <f t="shared" si="7"/>
        <v>-26</v>
      </c>
      <c r="M30" s="14">
        <f t="shared" si="8"/>
        <v>43</v>
      </c>
      <c r="N30" s="245">
        <f t="shared" si="3"/>
        <v>-3.3441299584862882</v>
      </c>
      <c r="O30" s="248">
        <f t="shared" si="13"/>
        <v>8.2518337408312963</v>
      </c>
      <c r="P30" s="249">
        <f t="shared" si="9"/>
        <v>-3.3333333333333335</v>
      </c>
      <c r="Q30" s="119">
        <f t="shared" si="10"/>
        <v>18.220338983050848</v>
      </c>
      <c r="R30" s="50">
        <f t="shared" si="11"/>
        <v>-28.528949325147661</v>
      </c>
      <c r="T30" s="145">
        <f t="shared" si="15"/>
        <v>14837</v>
      </c>
      <c r="U30" s="613">
        <v>1517</v>
      </c>
      <c r="V30" s="613">
        <v>1497</v>
      </c>
      <c r="W30" s="613">
        <v>1446</v>
      </c>
      <c r="X30" s="613">
        <v>1351</v>
      </c>
      <c r="Y30" s="613">
        <v>1277</v>
      </c>
      <c r="Z30" s="613">
        <v>1193</v>
      </c>
      <c r="AA30" s="613">
        <v>1181</v>
      </c>
      <c r="AB30" s="613">
        <v>1181</v>
      </c>
      <c r="AC30" s="613">
        <v>1113</v>
      </c>
      <c r="AD30" s="613">
        <v>1039</v>
      </c>
      <c r="AE30" s="613">
        <v>1039</v>
      </c>
      <c r="AF30" s="645">
        <v>1003</v>
      </c>
      <c r="AG30" s="145">
        <f t="shared" si="14"/>
        <v>19177</v>
      </c>
      <c r="AH30" s="613">
        <v>1935</v>
      </c>
      <c r="AI30" s="613">
        <v>1905</v>
      </c>
      <c r="AJ30" s="613">
        <v>1784</v>
      </c>
      <c r="AK30" s="613">
        <v>1721</v>
      </c>
      <c r="AL30" s="613">
        <v>1662</v>
      </c>
      <c r="AM30" s="613">
        <v>1508</v>
      </c>
      <c r="AN30" s="613">
        <v>1502</v>
      </c>
      <c r="AO30" s="613">
        <v>1474</v>
      </c>
      <c r="AP30" s="613">
        <v>1432</v>
      </c>
      <c r="AQ30" s="613">
        <v>1408</v>
      </c>
      <c r="AR30" s="613">
        <v>1431</v>
      </c>
      <c r="AS30" s="645">
        <v>1415</v>
      </c>
    </row>
    <row r="31" spans="2:45" x14ac:dyDescent="0.25">
      <c r="B31" s="241" t="s">
        <v>52</v>
      </c>
      <c r="C31" s="143">
        <v>2418</v>
      </c>
      <c r="D31" s="145">
        <v>1337</v>
      </c>
      <c r="E31" s="14">
        <v>453</v>
      </c>
      <c r="F31" s="247">
        <f t="shared" si="0"/>
        <v>19.856492969396196</v>
      </c>
      <c r="G31" s="143">
        <v>2193</v>
      </c>
      <c r="H31" s="145">
        <v>1133</v>
      </c>
      <c r="I31" s="14">
        <v>387</v>
      </c>
      <c r="J31" s="247">
        <f t="shared" si="2"/>
        <v>20.249430004559965</v>
      </c>
      <c r="K31" s="143">
        <f t="shared" si="6"/>
        <v>-225</v>
      </c>
      <c r="L31" s="145">
        <f t="shared" si="7"/>
        <v>-204</v>
      </c>
      <c r="M31" s="14">
        <f t="shared" si="8"/>
        <v>-66</v>
      </c>
      <c r="N31" s="245">
        <f t="shared" si="3"/>
        <v>0.39293703516376866</v>
      </c>
      <c r="O31" s="248">
        <f t="shared" si="13"/>
        <v>-9.3052109181141436</v>
      </c>
      <c r="P31" s="249">
        <f t="shared" si="9"/>
        <v>-15.258040388930441</v>
      </c>
      <c r="Q31" s="119">
        <f t="shared" si="10"/>
        <v>-14.569536423841059</v>
      </c>
      <c r="R31" s="50">
        <f t="shared" si="11"/>
        <v>1.9788843667881459</v>
      </c>
      <c r="T31" s="145">
        <f t="shared" si="15"/>
        <v>44407</v>
      </c>
      <c r="U31" s="613">
        <v>3978</v>
      </c>
      <c r="V31" s="613">
        <v>3992</v>
      </c>
      <c r="W31" s="613">
        <v>3989</v>
      </c>
      <c r="X31" s="613">
        <v>3852</v>
      </c>
      <c r="Y31" s="613">
        <v>3745</v>
      </c>
      <c r="Z31" s="613">
        <v>3688</v>
      </c>
      <c r="AA31" s="613">
        <v>3684</v>
      </c>
      <c r="AB31" s="613">
        <v>3631</v>
      </c>
      <c r="AC31" s="613">
        <v>3538</v>
      </c>
      <c r="AD31" s="613">
        <v>3453</v>
      </c>
      <c r="AE31" s="613">
        <v>3418</v>
      </c>
      <c r="AF31" s="645">
        <v>3439</v>
      </c>
      <c r="AG31" s="145">
        <f t="shared" si="14"/>
        <v>48013</v>
      </c>
      <c r="AH31" s="613">
        <v>4237</v>
      </c>
      <c r="AI31" s="613">
        <v>4265</v>
      </c>
      <c r="AJ31" s="613">
        <v>4206</v>
      </c>
      <c r="AK31" s="613">
        <v>4111</v>
      </c>
      <c r="AL31" s="613">
        <v>3978</v>
      </c>
      <c r="AM31" s="613">
        <v>3888</v>
      </c>
      <c r="AN31" s="613">
        <v>3864</v>
      </c>
      <c r="AO31" s="613">
        <v>3942</v>
      </c>
      <c r="AP31" s="613">
        <v>3926</v>
      </c>
      <c r="AQ31" s="613">
        <v>3836</v>
      </c>
      <c r="AR31" s="613">
        <v>3894</v>
      </c>
      <c r="AS31" s="645">
        <v>3866</v>
      </c>
    </row>
    <row r="32" spans="2:45" x14ac:dyDescent="0.25">
      <c r="B32" s="241" t="s">
        <v>53</v>
      </c>
      <c r="C32" s="143">
        <v>12921</v>
      </c>
      <c r="D32" s="145">
        <v>2351</v>
      </c>
      <c r="E32" s="14">
        <v>605</v>
      </c>
      <c r="F32" s="247">
        <f t="shared" si="0"/>
        <v>7.5561489048835231</v>
      </c>
      <c r="G32" s="143">
        <v>13614</v>
      </c>
      <c r="H32" s="145">
        <v>2082</v>
      </c>
      <c r="I32" s="14">
        <v>616</v>
      </c>
      <c r="J32" s="247">
        <f t="shared" si="2"/>
        <v>6.5242397531952401</v>
      </c>
      <c r="K32" s="143">
        <f t="shared" si="6"/>
        <v>693</v>
      </c>
      <c r="L32" s="145">
        <f t="shared" si="7"/>
        <v>-269</v>
      </c>
      <c r="M32" s="14">
        <f t="shared" si="8"/>
        <v>11</v>
      </c>
      <c r="N32" s="245">
        <f t="shared" si="3"/>
        <v>-1.031909151688283</v>
      </c>
      <c r="O32" s="248">
        <f t="shared" si="13"/>
        <v>5.3633619688878573</v>
      </c>
      <c r="P32" s="249">
        <f t="shared" si="9"/>
        <v>-11.441939600170141</v>
      </c>
      <c r="Q32" s="119">
        <f t="shared" si="10"/>
        <v>1.8181818181818181</v>
      </c>
      <c r="R32" s="50">
        <f t="shared" si="11"/>
        <v>-13.656548655643382</v>
      </c>
      <c r="T32" s="145">
        <f t="shared" si="15"/>
        <v>88821</v>
      </c>
      <c r="U32" s="613">
        <v>8094</v>
      </c>
      <c r="V32" s="613">
        <v>8128</v>
      </c>
      <c r="W32" s="613">
        <v>7978</v>
      </c>
      <c r="X32" s="613">
        <v>7703</v>
      </c>
      <c r="Y32" s="613">
        <v>7515</v>
      </c>
      <c r="Z32" s="613">
        <v>7259</v>
      </c>
      <c r="AA32" s="613">
        <v>7235</v>
      </c>
      <c r="AB32" s="613">
        <v>7288</v>
      </c>
      <c r="AC32" s="613">
        <v>7101</v>
      </c>
      <c r="AD32" s="613">
        <v>6841</v>
      </c>
      <c r="AE32" s="613">
        <v>6845</v>
      </c>
      <c r="AF32" s="645">
        <v>6834</v>
      </c>
      <c r="AG32" s="145">
        <f t="shared" si="14"/>
        <v>97633</v>
      </c>
      <c r="AH32" s="613">
        <v>8768</v>
      </c>
      <c r="AI32" s="613">
        <v>8833</v>
      </c>
      <c r="AJ32" s="613">
        <v>8727</v>
      </c>
      <c r="AK32" s="613">
        <v>8381</v>
      </c>
      <c r="AL32" s="613">
        <v>8105</v>
      </c>
      <c r="AM32" s="613">
        <v>7856</v>
      </c>
      <c r="AN32" s="613">
        <v>7815</v>
      </c>
      <c r="AO32" s="613">
        <v>7914</v>
      </c>
      <c r="AP32" s="613">
        <v>7828</v>
      </c>
      <c r="AQ32" s="613">
        <v>7757</v>
      </c>
      <c r="AR32" s="613">
        <v>7765</v>
      </c>
      <c r="AS32" s="645">
        <v>7884</v>
      </c>
    </row>
    <row r="33" spans="2:45" ht="15.75" thickBot="1" x14ac:dyDescent="0.3">
      <c r="B33" s="242" t="s">
        <v>54</v>
      </c>
      <c r="C33" s="146">
        <v>1824</v>
      </c>
      <c r="D33" s="148">
        <v>985</v>
      </c>
      <c r="E33" s="22">
        <v>386</v>
      </c>
      <c r="F33" s="250">
        <f t="shared" si="0"/>
        <v>14.614035087719298</v>
      </c>
      <c r="G33" s="146">
        <v>1455</v>
      </c>
      <c r="H33" s="148">
        <v>889</v>
      </c>
      <c r="I33" s="22">
        <v>324</v>
      </c>
      <c r="J33" s="250">
        <f t="shared" si="2"/>
        <v>15.343642611683849</v>
      </c>
      <c r="K33" s="146">
        <f t="shared" si="6"/>
        <v>-369</v>
      </c>
      <c r="L33" s="148">
        <f t="shared" si="7"/>
        <v>-96</v>
      </c>
      <c r="M33" s="22">
        <f t="shared" si="8"/>
        <v>-62</v>
      </c>
      <c r="N33" s="188">
        <f t="shared" si="3"/>
        <v>0.72960752396455142</v>
      </c>
      <c r="O33" s="251">
        <f t="shared" si="13"/>
        <v>-20.230263157894736</v>
      </c>
      <c r="P33" s="252">
        <f t="shared" si="9"/>
        <v>-9.7461928934010142</v>
      </c>
      <c r="Q33" s="120">
        <f t="shared" si="10"/>
        <v>-16.062176165803109</v>
      </c>
      <c r="R33" s="253">
        <f t="shared" si="11"/>
        <v>4.9925124689050939</v>
      </c>
      <c r="T33" s="145">
        <f t="shared" si="15"/>
        <v>22325</v>
      </c>
      <c r="U33" s="613">
        <v>2207</v>
      </c>
      <c r="V33" s="613">
        <v>2237</v>
      </c>
      <c r="W33" s="613">
        <v>2107</v>
      </c>
      <c r="X33" s="613">
        <v>1980</v>
      </c>
      <c r="Y33" s="613">
        <v>1864</v>
      </c>
      <c r="Z33" s="613">
        <v>1757</v>
      </c>
      <c r="AA33" s="613">
        <v>1722</v>
      </c>
      <c r="AB33" s="613">
        <v>1710</v>
      </c>
      <c r="AC33" s="613">
        <v>1730</v>
      </c>
      <c r="AD33" s="613">
        <v>1660</v>
      </c>
      <c r="AE33" s="613">
        <v>1646</v>
      </c>
      <c r="AF33" s="645">
        <v>1705</v>
      </c>
      <c r="AG33" s="145">
        <f t="shared" si="14"/>
        <v>26656</v>
      </c>
      <c r="AH33" s="613">
        <v>2488</v>
      </c>
      <c r="AI33" s="613">
        <v>2616</v>
      </c>
      <c r="AJ33" s="613">
        <v>2565</v>
      </c>
      <c r="AK33" s="613">
        <v>2316</v>
      </c>
      <c r="AL33" s="613">
        <v>2223</v>
      </c>
      <c r="AM33" s="613">
        <v>2109</v>
      </c>
      <c r="AN33" s="613">
        <v>2094</v>
      </c>
      <c r="AO33" s="613">
        <v>2074</v>
      </c>
      <c r="AP33" s="613">
        <v>2022</v>
      </c>
      <c r="AQ33" s="613">
        <v>2021</v>
      </c>
      <c r="AR33" s="613">
        <v>2045</v>
      </c>
      <c r="AS33" s="645">
        <v>2083</v>
      </c>
    </row>
    <row r="35" spans="2:45" x14ac:dyDescent="0.25">
      <c r="D35" s="493"/>
      <c r="H35" s="493"/>
      <c r="I35" s="493"/>
      <c r="K35" s="487"/>
    </row>
    <row r="36" spans="2:45" x14ac:dyDescent="0.25">
      <c r="G36" s="489"/>
    </row>
  </sheetData>
  <mergeCells count="18">
    <mergeCell ref="F6:F7"/>
    <mergeCell ref="K6:K7"/>
    <mergeCell ref="L6:M6"/>
    <mergeCell ref="N6:N7"/>
    <mergeCell ref="O6:O7"/>
    <mergeCell ref="C4:I4"/>
    <mergeCell ref="B5:B7"/>
    <mergeCell ref="C5:F5"/>
    <mergeCell ref="K5:N5"/>
    <mergeCell ref="O5:R5"/>
    <mergeCell ref="G6:G7"/>
    <mergeCell ref="H6:I6"/>
    <mergeCell ref="J6:J7"/>
    <mergeCell ref="C6:C7"/>
    <mergeCell ref="P6:Q6"/>
    <mergeCell ref="R6:R7"/>
    <mergeCell ref="G5:J5"/>
    <mergeCell ref="D6:E6"/>
  </mergeCells>
  <pageMargins left="0.9055118110236221" right="0.70866141732283472" top="1.7322834645669292" bottom="0.74803149606299213" header="0.31496062992125984" footer="0.31496062992125984"/>
  <pageSetup paperSize="9" scale="27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B1:E64"/>
  <sheetViews>
    <sheetView workbookViewId="0">
      <selection activeCell="B2" sqref="B2:F64"/>
    </sheetView>
  </sheetViews>
  <sheetFormatPr defaultRowHeight="15" x14ac:dyDescent="0.25"/>
  <cols>
    <col min="1" max="1" width="3" style="107" customWidth="1"/>
    <col min="2" max="2" width="60" style="107" customWidth="1"/>
    <col min="3" max="3" width="10.7109375" style="107" customWidth="1"/>
    <col min="4" max="4" width="11.140625" style="107" customWidth="1"/>
    <col min="5" max="5" width="10.28515625" style="107" customWidth="1"/>
    <col min="6" max="6" width="6.42578125" style="107" customWidth="1"/>
    <col min="7" max="16384" width="9.140625" style="107"/>
  </cols>
  <sheetData>
    <row r="1" spans="2:5" ht="13.5" customHeight="1" x14ac:dyDescent="0.25"/>
    <row r="2" spans="2:5" x14ac:dyDescent="0.25">
      <c r="B2" s="327" t="s">
        <v>351</v>
      </c>
      <c r="C2" s="328"/>
      <c r="D2" s="328"/>
      <c r="E2" s="328"/>
    </row>
    <row r="3" spans="2:5" x14ac:dyDescent="0.25">
      <c r="B3" s="11" t="s">
        <v>360</v>
      </c>
      <c r="C3" s="190"/>
      <c r="D3" s="190"/>
      <c r="E3" s="190"/>
    </row>
    <row r="4" spans="2:5" ht="15.75" thickBot="1" x14ac:dyDescent="0.3">
      <c r="B4" s="11" t="s">
        <v>361</v>
      </c>
      <c r="C4" s="190"/>
      <c r="D4" s="190"/>
      <c r="E4" s="190"/>
    </row>
    <row r="5" spans="2:5" ht="45.75" thickBot="1" x14ac:dyDescent="0.3">
      <c r="B5" s="271" t="s">
        <v>226</v>
      </c>
      <c r="C5" s="272" t="s">
        <v>247</v>
      </c>
      <c r="D5" s="272" t="s">
        <v>416</v>
      </c>
      <c r="E5" s="273" t="s">
        <v>297</v>
      </c>
    </row>
    <row r="6" spans="2:5" ht="28.5" x14ac:dyDescent="0.25">
      <c r="B6" s="300" t="s">
        <v>292</v>
      </c>
      <c r="C6" s="301">
        <v>1</v>
      </c>
      <c r="D6" s="301">
        <f>SUM(D7:D10)</f>
        <v>479</v>
      </c>
      <c r="E6" s="314">
        <f>SUM(D6/D60)*100</f>
        <v>0.64274596103268744</v>
      </c>
    </row>
    <row r="7" spans="2:5" ht="30" x14ac:dyDescent="0.25">
      <c r="B7" s="260" t="s">
        <v>293</v>
      </c>
      <c r="C7" s="261">
        <v>11</v>
      </c>
      <c r="D7" s="261">
        <v>34</v>
      </c>
      <c r="E7" s="292">
        <f>SUM(D7)/D6*100</f>
        <v>7.0981210855949897</v>
      </c>
    </row>
    <row r="8" spans="2:5" x14ac:dyDescent="0.25">
      <c r="B8" s="260" t="s">
        <v>248</v>
      </c>
      <c r="C8" s="261">
        <v>12</v>
      </c>
      <c r="D8" s="261">
        <v>127</v>
      </c>
      <c r="E8" s="292">
        <f>SUM(D8)/D6*100</f>
        <v>26.513569937369518</v>
      </c>
    </row>
    <row r="9" spans="2:5" x14ac:dyDescent="0.25">
      <c r="B9" s="260" t="s">
        <v>249</v>
      </c>
      <c r="C9" s="261">
        <v>13</v>
      </c>
      <c r="D9" s="261">
        <v>205</v>
      </c>
      <c r="E9" s="292">
        <f>SUM(D9)/D6*100</f>
        <v>42.797494780793322</v>
      </c>
    </row>
    <row r="10" spans="2:5" ht="30" x14ac:dyDescent="0.25">
      <c r="B10" s="260" t="s">
        <v>250</v>
      </c>
      <c r="C10" s="261">
        <v>14</v>
      </c>
      <c r="D10" s="261">
        <v>113</v>
      </c>
      <c r="E10" s="293">
        <f>SUM(D10)/D6*100</f>
        <v>23.590814196242171</v>
      </c>
    </row>
    <row r="11" spans="2:5" x14ac:dyDescent="0.25">
      <c r="B11" s="294" t="s">
        <v>237</v>
      </c>
      <c r="C11" s="298">
        <v>2</v>
      </c>
      <c r="D11" s="299">
        <f>SUM(D12:D17)</f>
        <v>5092</v>
      </c>
      <c r="E11" s="315">
        <f>SUM(D11/D60)*100</f>
        <v>6.8326981911867311</v>
      </c>
    </row>
    <row r="12" spans="2:5" x14ac:dyDescent="0.25">
      <c r="B12" s="260" t="s">
        <v>253</v>
      </c>
      <c r="C12" s="261">
        <v>21</v>
      </c>
      <c r="D12" s="172">
        <v>1127</v>
      </c>
      <c r="E12" s="292">
        <f>SUM(D12)/D11*100</f>
        <v>22.132757266300079</v>
      </c>
    </row>
    <row r="13" spans="2:5" x14ac:dyDescent="0.25">
      <c r="B13" s="260" t="s">
        <v>254</v>
      </c>
      <c r="C13" s="261">
        <v>22</v>
      </c>
      <c r="D13" s="261">
        <v>854</v>
      </c>
      <c r="E13" s="292">
        <f>SUM(D13)/D11*100</f>
        <v>16.771406127258444</v>
      </c>
    </row>
    <row r="14" spans="2:5" x14ac:dyDescent="0.25">
      <c r="B14" s="260" t="s">
        <v>255</v>
      </c>
      <c r="C14" s="261">
        <v>23</v>
      </c>
      <c r="D14" s="172">
        <v>1083</v>
      </c>
      <c r="E14" s="292">
        <f>SUM(D14)/D11*100</f>
        <v>21.268656716417912</v>
      </c>
    </row>
    <row r="15" spans="2:5" x14ac:dyDescent="0.25">
      <c r="B15" s="260" t="s">
        <v>256</v>
      </c>
      <c r="C15" s="261">
        <v>24</v>
      </c>
      <c r="D15" s="172">
        <v>1352</v>
      </c>
      <c r="E15" s="292">
        <f>SUM(D15)/D11*100</f>
        <v>26.551453260015712</v>
      </c>
    </row>
    <row r="16" spans="2:5" x14ac:dyDescent="0.25">
      <c r="B16" s="260" t="s">
        <v>257</v>
      </c>
      <c r="C16" s="261">
        <v>25</v>
      </c>
      <c r="D16" s="261">
        <v>225</v>
      </c>
      <c r="E16" s="292">
        <f>SUM(D16)/D11*100</f>
        <v>4.418695993715632</v>
      </c>
    </row>
    <row r="17" spans="2:5" x14ac:dyDescent="0.25">
      <c r="B17" s="260" t="s">
        <v>258</v>
      </c>
      <c r="C17" s="261">
        <v>26</v>
      </c>
      <c r="D17" s="172">
        <v>451</v>
      </c>
      <c r="E17" s="292">
        <f>SUM(D17)/D11*100</f>
        <v>8.8570306362922242</v>
      </c>
    </row>
    <row r="18" spans="2:5" x14ac:dyDescent="0.25">
      <c r="B18" s="294" t="s">
        <v>238</v>
      </c>
      <c r="C18" s="298">
        <v>3</v>
      </c>
      <c r="D18" s="299">
        <f>SUM(D19:D23)</f>
        <v>6547</v>
      </c>
      <c r="E18" s="315">
        <f>SUM(D18)/D60*100</f>
        <v>8.7850893671837262</v>
      </c>
    </row>
    <row r="19" spans="2:5" x14ac:dyDescent="0.25">
      <c r="B19" s="260" t="s">
        <v>259</v>
      </c>
      <c r="C19" s="261">
        <v>31</v>
      </c>
      <c r="D19" s="172">
        <v>1773</v>
      </c>
      <c r="E19" s="292">
        <f>SUM(D19)/D18*100</f>
        <v>27.081105850007635</v>
      </c>
    </row>
    <row r="20" spans="2:5" x14ac:dyDescent="0.25">
      <c r="B20" s="260" t="s">
        <v>260</v>
      </c>
      <c r="C20" s="261">
        <v>32</v>
      </c>
      <c r="D20" s="172">
        <v>888</v>
      </c>
      <c r="E20" s="292">
        <f>SUM(D20)/D18*100</f>
        <v>13.563464182068122</v>
      </c>
    </row>
    <row r="21" spans="2:5" x14ac:dyDescent="0.25">
      <c r="B21" s="260" t="s">
        <v>261</v>
      </c>
      <c r="C21" s="261">
        <v>33</v>
      </c>
      <c r="D21" s="172">
        <v>2726</v>
      </c>
      <c r="E21" s="292">
        <f>SUM(D21)/D18*100</f>
        <v>41.63739117152894</v>
      </c>
    </row>
    <row r="22" spans="2:5" ht="30" x14ac:dyDescent="0.25">
      <c r="B22" s="260" t="s">
        <v>262</v>
      </c>
      <c r="C22" s="261">
        <v>34</v>
      </c>
      <c r="D22" s="172">
        <v>990</v>
      </c>
      <c r="E22" s="292">
        <f>SUM(D22)/D18*100</f>
        <v>15.121429662440814</v>
      </c>
    </row>
    <row r="23" spans="2:5" x14ac:dyDescent="0.25">
      <c r="B23" s="260" t="s">
        <v>263</v>
      </c>
      <c r="C23" s="261">
        <v>35</v>
      </c>
      <c r="D23" s="261">
        <v>170</v>
      </c>
      <c r="E23" s="292">
        <f>SUM(D23)/D18*100</f>
        <v>2.596609133954483</v>
      </c>
    </row>
    <row r="24" spans="2:5" x14ac:dyDescent="0.25">
      <c r="B24" s="294" t="s">
        <v>239</v>
      </c>
      <c r="C24" s="298">
        <v>4</v>
      </c>
      <c r="D24" s="299">
        <f>SUM(D25:D28)</f>
        <v>8055</v>
      </c>
      <c r="E24" s="315">
        <f>SUM(D24)/D60*100</f>
        <v>10.80859857227202</v>
      </c>
    </row>
    <row r="25" spans="2:5" x14ac:dyDescent="0.25">
      <c r="B25" s="260" t="s">
        <v>264</v>
      </c>
      <c r="C25" s="261">
        <v>41</v>
      </c>
      <c r="D25" s="172">
        <v>3829</v>
      </c>
      <c r="E25" s="292">
        <f>SUM(D25)/D24*100</f>
        <v>47.535692116697703</v>
      </c>
    </row>
    <row r="26" spans="2:5" x14ac:dyDescent="0.25">
      <c r="B26" s="260" t="s">
        <v>265</v>
      </c>
      <c r="C26" s="261">
        <v>42</v>
      </c>
      <c r="D26" s="261">
        <v>705</v>
      </c>
      <c r="E26" s="292">
        <f>SUM(D26)/D24*100</f>
        <v>8.7523277467411553</v>
      </c>
    </row>
    <row r="27" spans="2:5" ht="30" x14ac:dyDescent="0.25">
      <c r="B27" s="260" t="s">
        <v>266</v>
      </c>
      <c r="C27" s="261">
        <v>43</v>
      </c>
      <c r="D27" s="172">
        <v>2860</v>
      </c>
      <c r="E27" s="292">
        <f>SUM(D27)/D24*100</f>
        <v>35.505896958410929</v>
      </c>
    </row>
    <row r="28" spans="2:5" x14ac:dyDescent="0.25">
      <c r="B28" s="260" t="s">
        <v>267</v>
      </c>
      <c r="C28" s="261">
        <v>44</v>
      </c>
      <c r="D28" s="261">
        <v>661</v>
      </c>
      <c r="E28" s="292">
        <f>SUM(D28)/D24*100</f>
        <v>8.2060831781502177</v>
      </c>
    </row>
    <row r="29" spans="2:5" x14ac:dyDescent="0.25">
      <c r="B29" s="294" t="s">
        <v>240</v>
      </c>
      <c r="C29" s="298">
        <v>5</v>
      </c>
      <c r="D29" s="299">
        <f>SUM(D30:D33)</f>
        <v>16043</v>
      </c>
      <c r="E29" s="315">
        <f>SUM(D29)/D60*100</f>
        <v>21.527293220975793</v>
      </c>
    </row>
    <row r="30" spans="2:5" x14ac:dyDescent="0.25">
      <c r="B30" s="260" t="s">
        <v>268</v>
      </c>
      <c r="C30" s="261">
        <v>51</v>
      </c>
      <c r="D30" s="172">
        <v>6685</v>
      </c>
      <c r="E30" s="292">
        <f>SUM(D30)/D29*100</f>
        <v>41.669263853394007</v>
      </c>
    </row>
    <row r="31" spans="2:5" x14ac:dyDescent="0.25">
      <c r="B31" s="260" t="s">
        <v>269</v>
      </c>
      <c r="C31" s="261">
        <v>52</v>
      </c>
      <c r="D31" s="172">
        <v>7786</v>
      </c>
      <c r="E31" s="292">
        <f>SUM(D31)/D29*100</f>
        <v>48.532070061709156</v>
      </c>
    </row>
    <row r="32" spans="2:5" x14ac:dyDescent="0.25">
      <c r="B32" s="260" t="s">
        <v>270</v>
      </c>
      <c r="C32" s="261">
        <v>53</v>
      </c>
      <c r="D32" s="261">
        <v>1035</v>
      </c>
      <c r="E32" s="292">
        <f>SUM(D32)/D29*100</f>
        <v>6.4514118307049797</v>
      </c>
    </row>
    <row r="33" spans="2:5" x14ac:dyDescent="0.25">
      <c r="B33" s="260" t="s">
        <v>271</v>
      </c>
      <c r="C33" s="261">
        <v>54</v>
      </c>
      <c r="D33" s="261">
        <v>537</v>
      </c>
      <c r="E33" s="292">
        <f>SUM(D33)/D29*100</f>
        <v>3.3472542541918595</v>
      </c>
    </row>
    <row r="34" spans="2:5" x14ac:dyDescent="0.25">
      <c r="B34" s="294" t="s">
        <v>241</v>
      </c>
      <c r="C34" s="298">
        <v>6</v>
      </c>
      <c r="D34" s="299">
        <f>SUM(D35:D37)</f>
        <v>728</v>
      </c>
      <c r="E34" s="315">
        <f>SUM(D34)/D60*100</f>
        <v>0.97686651280124526</v>
      </c>
    </row>
    <row r="35" spans="2:5" x14ac:dyDescent="0.25">
      <c r="B35" s="260" t="s">
        <v>272</v>
      </c>
      <c r="C35" s="261">
        <v>61</v>
      </c>
      <c r="D35" s="172">
        <v>362</v>
      </c>
      <c r="E35" s="292">
        <f>SUM(D35)/D34*100</f>
        <v>49.72527472527473</v>
      </c>
    </row>
    <row r="36" spans="2:5" x14ac:dyDescent="0.25">
      <c r="B36" s="260" t="s">
        <v>273</v>
      </c>
      <c r="C36" s="261">
        <v>62</v>
      </c>
      <c r="D36" s="261">
        <v>161</v>
      </c>
      <c r="E36" s="292">
        <f>SUM(D36)/D34*100</f>
        <v>22.115384615384613</v>
      </c>
    </row>
    <row r="37" spans="2:5" x14ac:dyDescent="0.25">
      <c r="B37" s="260" t="s">
        <v>274</v>
      </c>
      <c r="C37" s="261">
        <v>63</v>
      </c>
      <c r="D37" s="261">
        <v>205</v>
      </c>
      <c r="E37" s="292">
        <f>SUM(D37)/D34*100</f>
        <v>28.159340659340661</v>
      </c>
    </row>
    <row r="38" spans="2:5" x14ac:dyDescent="0.25">
      <c r="B38" s="294" t="s">
        <v>242</v>
      </c>
      <c r="C38" s="298">
        <v>7</v>
      </c>
      <c r="D38" s="299">
        <f>SUM(D39:D43)</f>
        <v>18291</v>
      </c>
      <c r="E38" s="315">
        <f>SUM(D38)/D60*100</f>
        <v>24.543771134131287</v>
      </c>
    </row>
    <row r="39" spans="2:5" x14ac:dyDescent="0.25">
      <c r="B39" s="260" t="s">
        <v>275</v>
      </c>
      <c r="C39" s="261">
        <v>71</v>
      </c>
      <c r="D39" s="172">
        <v>6745</v>
      </c>
      <c r="E39" s="292">
        <f>SUM(D39)/D38*100</f>
        <v>36.876059264118965</v>
      </c>
    </row>
    <row r="40" spans="2:5" x14ac:dyDescent="0.25">
      <c r="B40" s="260" t="s">
        <v>276</v>
      </c>
      <c r="C40" s="261">
        <v>72</v>
      </c>
      <c r="D40" s="172">
        <v>6385</v>
      </c>
      <c r="E40" s="292">
        <f>SUM(D40)/D38*100</f>
        <v>34.907878191460277</v>
      </c>
    </row>
    <row r="41" spans="2:5" x14ac:dyDescent="0.25">
      <c r="B41" s="260" t="s">
        <v>277</v>
      </c>
      <c r="C41" s="261">
        <v>73</v>
      </c>
      <c r="D41" s="172">
        <v>419</v>
      </c>
      <c r="E41" s="292">
        <f>SUM(D41)/D38*100</f>
        <v>2.2907440817888576</v>
      </c>
    </row>
    <row r="42" spans="2:5" x14ac:dyDescent="0.25">
      <c r="B42" s="260" t="s">
        <v>278</v>
      </c>
      <c r="C42" s="261">
        <v>74</v>
      </c>
      <c r="D42" s="172">
        <v>1802</v>
      </c>
      <c r="E42" s="292">
        <f>SUM(D42)/D38*100</f>
        <v>9.8518397025859716</v>
      </c>
    </row>
    <row r="43" spans="2:5" ht="30" x14ac:dyDescent="0.25">
      <c r="B43" s="260" t="s">
        <v>279</v>
      </c>
      <c r="C43" s="261">
        <v>75</v>
      </c>
      <c r="D43" s="172">
        <v>2940</v>
      </c>
      <c r="E43" s="292">
        <f>SUM(D43)/D38*100</f>
        <v>16.073478760045926</v>
      </c>
    </row>
    <row r="44" spans="2:5" x14ac:dyDescent="0.25">
      <c r="B44" s="294" t="s">
        <v>243</v>
      </c>
      <c r="C44" s="298">
        <v>8</v>
      </c>
      <c r="D44" s="299">
        <f>SUM(D45:D47)</f>
        <v>9177</v>
      </c>
      <c r="E44" s="315">
        <f>SUM(D44)/D60*100</f>
        <v>12.314153829638775</v>
      </c>
    </row>
    <row r="45" spans="2:5" x14ac:dyDescent="0.25">
      <c r="B45" s="260" t="s">
        <v>280</v>
      </c>
      <c r="C45" s="261">
        <v>81</v>
      </c>
      <c r="D45" s="172">
        <v>4110</v>
      </c>
      <c r="E45" s="292">
        <f>SUM(D45)/D44*100</f>
        <v>44.785877737822815</v>
      </c>
    </row>
    <row r="46" spans="2:5" x14ac:dyDescent="0.25">
      <c r="B46" s="260" t="s">
        <v>281</v>
      </c>
      <c r="C46" s="261">
        <v>82</v>
      </c>
      <c r="D46" s="261">
        <v>973</v>
      </c>
      <c r="E46" s="292">
        <f>SUM(D46)/D44*100</f>
        <v>10.602593440122044</v>
      </c>
    </row>
    <row r="47" spans="2:5" x14ac:dyDescent="0.25">
      <c r="B47" s="260" t="s">
        <v>282</v>
      </c>
      <c r="C47" s="261">
        <v>83</v>
      </c>
      <c r="D47" s="172">
        <v>4094</v>
      </c>
      <c r="E47" s="292">
        <f>SUM(D47)/D44*100</f>
        <v>44.611528822055135</v>
      </c>
    </row>
    <row r="48" spans="2:5" x14ac:dyDescent="0.25">
      <c r="B48" s="294" t="s">
        <v>244</v>
      </c>
      <c r="C48" s="298">
        <v>9</v>
      </c>
      <c r="D48" s="299">
        <f>SUM(D49:D54)</f>
        <v>10112</v>
      </c>
      <c r="E48" s="315">
        <f>SUM(D48)/D60*100</f>
        <v>13.568783210777735</v>
      </c>
    </row>
    <row r="49" spans="2:5" x14ac:dyDescent="0.25">
      <c r="B49" s="260" t="s">
        <v>283</v>
      </c>
      <c r="C49" s="261">
        <v>91</v>
      </c>
      <c r="D49" s="172">
        <v>1956</v>
      </c>
      <c r="E49" s="292">
        <f>SUM(D49)/D48*100</f>
        <v>19.343354430379748</v>
      </c>
    </row>
    <row r="50" spans="2:5" ht="30" x14ac:dyDescent="0.25">
      <c r="B50" s="260" t="s">
        <v>284</v>
      </c>
      <c r="C50" s="261">
        <v>92</v>
      </c>
      <c r="D50" s="261">
        <v>728</v>
      </c>
      <c r="E50" s="292">
        <f>SUM(D50)/D48*100</f>
        <v>7.1993670886075947</v>
      </c>
    </row>
    <row r="51" spans="2:5" ht="30" x14ac:dyDescent="0.25">
      <c r="B51" s="260" t="s">
        <v>285</v>
      </c>
      <c r="C51" s="261">
        <v>93</v>
      </c>
      <c r="D51" s="172">
        <v>4826</v>
      </c>
      <c r="E51" s="292">
        <f>SUM(D51)/D48*100</f>
        <v>47.725474683544306</v>
      </c>
    </row>
    <row r="52" spans="2:5" ht="30" x14ac:dyDescent="0.25">
      <c r="B52" s="260" t="s">
        <v>286</v>
      </c>
      <c r="C52" s="261">
        <v>94</v>
      </c>
      <c r="D52" s="261">
        <v>1393</v>
      </c>
      <c r="E52" s="292">
        <f>SUM(D52)/D48*100</f>
        <v>13.775712025316455</v>
      </c>
    </row>
    <row r="53" spans="2:5" x14ac:dyDescent="0.25">
      <c r="B53" s="260" t="s">
        <v>287</v>
      </c>
      <c r="C53" s="261">
        <v>95</v>
      </c>
      <c r="D53" s="261">
        <v>3</v>
      </c>
      <c r="E53" s="292">
        <f>SUM(D53)/D48*100</f>
        <v>2.9667721518987344E-2</v>
      </c>
    </row>
    <row r="54" spans="2:5" x14ac:dyDescent="0.25">
      <c r="B54" s="260" t="s">
        <v>288</v>
      </c>
      <c r="C54" s="261">
        <v>96</v>
      </c>
      <c r="D54" s="172">
        <v>1206</v>
      </c>
      <c r="E54" s="292">
        <f>SUM(D54)/D48*100</f>
        <v>11.92642405063291</v>
      </c>
    </row>
    <row r="55" spans="2:5" x14ac:dyDescent="0.25">
      <c r="B55" s="294" t="s">
        <v>251</v>
      </c>
      <c r="C55" s="298">
        <v>0</v>
      </c>
      <c r="D55" s="298">
        <f>SUM(D56:D58)</f>
        <v>0</v>
      </c>
      <c r="E55" s="315">
        <f>SUM(D55)/D60*100</f>
        <v>0</v>
      </c>
    </row>
    <row r="56" spans="2:5" x14ac:dyDescent="0.25">
      <c r="B56" s="260" t="s">
        <v>289</v>
      </c>
      <c r="C56" s="261">
        <v>1</v>
      </c>
      <c r="D56" s="261">
        <v>0</v>
      </c>
      <c r="E56" s="440" t="s">
        <v>131</v>
      </c>
    </row>
    <row r="57" spans="2:5" x14ac:dyDescent="0.25">
      <c r="B57" s="260" t="s">
        <v>290</v>
      </c>
      <c r="C57" s="261">
        <v>2</v>
      </c>
      <c r="D57" s="261">
        <v>0</v>
      </c>
      <c r="E57" s="440" t="s">
        <v>131</v>
      </c>
    </row>
    <row r="58" spans="2:5" ht="15.75" thickBot="1" x14ac:dyDescent="0.3">
      <c r="B58" s="263" t="s">
        <v>291</v>
      </c>
      <c r="C58" s="257">
        <v>3</v>
      </c>
      <c r="D58" s="257">
        <v>0</v>
      </c>
      <c r="E58" s="441" t="s">
        <v>131</v>
      </c>
    </row>
    <row r="59" spans="2:5" x14ac:dyDescent="0.25">
      <c r="B59" s="300" t="s">
        <v>298</v>
      </c>
      <c r="C59" s="301" t="s">
        <v>227</v>
      </c>
      <c r="D59" s="302">
        <v>0</v>
      </c>
      <c r="E59" s="314">
        <f>SUM(D59)/D61*100</f>
        <v>0</v>
      </c>
    </row>
    <row r="60" spans="2:5" ht="15.75" thickBot="1" x14ac:dyDescent="0.3">
      <c r="B60" s="303" t="s">
        <v>299</v>
      </c>
      <c r="C60" s="304" t="s">
        <v>228</v>
      </c>
      <c r="D60" s="305">
        <f>SUM(D6,D11,D18,D24,D29,D34,D38,D44,D48,D55)</f>
        <v>74524</v>
      </c>
      <c r="E60" s="317">
        <f>SUM(E6,E11,E18,E24,E29,E34,E38,E44,E48,E55)</f>
        <v>100</v>
      </c>
    </row>
    <row r="61" spans="2:5" ht="19.5" thickBot="1" x14ac:dyDescent="0.3">
      <c r="B61" s="306" t="s">
        <v>66</v>
      </c>
      <c r="C61" s="307" t="s">
        <v>229</v>
      </c>
      <c r="D61" s="308">
        <f>SUM(D59:D60)</f>
        <v>74524</v>
      </c>
      <c r="E61" s="309" t="s">
        <v>131</v>
      </c>
    </row>
    <row r="62" spans="2:5" x14ac:dyDescent="0.25">
      <c r="B62" s="267" t="s">
        <v>324</v>
      </c>
      <c r="C62" s="267"/>
      <c r="D62" s="267"/>
      <c r="E62" s="267"/>
    </row>
    <row r="63" spans="2:5" x14ac:dyDescent="0.25">
      <c r="B63" s="11" t="s">
        <v>295</v>
      </c>
      <c r="C63" s="11"/>
      <c r="D63" s="11"/>
      <c r="E63" s="11"/>
    </row>
    <row r="64" spans="2:5" x14ac:dyDescent="0.25">
      <c r="B64" s="11" t="s">
        <v>389</v>
      </c>
      <c r="C64" s="11"/>
      <c r="D64" s="11"/>
      <c r="E64" s="11"/>
    </row>
  </sheetData>
  <pageMargins left="1.8897637795275593" right="0.70866141732283472" top="0.74803149606299213" bottom="0.74803149606299213" header="0.31496062992125984" footer="0.31496062992125984"/>
  <pageSetup paperSize="9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1:H22"/>
  <sheetViews>
    <sheetView zoomScaleNormal="100" workbookViewId="0">
      <selection activeCell="B2" sqref="B2:G17"/>
    </sheetView>
  </sheetViews>
  <sheetFormatPr defaultRowHeight="15" x14ac:dyDescent="0.25"/>
  <cols>
    <col min="1" max="1" width="2.28515625" style="11" customWidth="1"/>
    <col min="2" max="2" width="35.28515625" style="11" customWidth="1"/>
    <col min="3" max="3" width="10.85546875" style="11" customWidth="1"/>
    <col min="4" max="4" width="9.5703125" style="11" customWidth="1"/>
    <col min="5" max="5" width="10.7109375" style="11" customWidth="1"/>
    <col min="6" max="6" width="10.85546875" style="11" customWidth="1"/>
    <col min="7" max="7" width="13.140625" style="11" customWidth="1"/>
    <col min="8" max="8" width="9.140625" style="11"/>
    <col min="9" max="9" width="10.28515625" style="11" customWidth="1"/>
    <col min="10" max="16384" width="9.140625" style="11"/>
  </cols>
  <sheetData>
    <row r="1" spans="2:8" ht="14.25" customHeight="1" x14ac:dyDescent="0.25"/>
    <row r="2" spans="2:8" x14ac:dyDescent="0.25">
      <c r="B2" s="11" t="s">
        <v>385</v>
      </c>
    </row>
    <row r="3" spans="2:8" ht="14.25" customHeight="1" x14ac:dyDescent="0.25">
      <c r="B3" s="44" t="s">
        <v>165</v>
      </c>
    </row>
    <row r="4" spans="2:8" ht="13.5" customHeight="1" thickBot="1" x14ac:dyDescent="0.3">
      <c r="B4" s="44"/>
    </row>
    <row r="5" spans="2:8" ht="20.25" customHeight="1" x14ac:dyDescent="0.25">
      <c r="B5" s="760" t="s">
        <v>147</v>
      </c>
      <c r="C5" s="775" t="s">
        <v>134</v>
      </c>
      <c r="D5" s="776"/>
      <c r="E5" s="775" t="s">
        <v>408</v>
      </c>
      <c r="F5" s="776"/>
      <c r="G5" s="51" t="s">
        <v>154</v>
      </c>
    </row>
    <row r="6" spans="2:8" ht="15.75" thickBot="1" x14ac:dyDescent="0.3">
      <c r="B6" s="774"/>
      <c r="C6" s="45" t="s">
        <v>4</v>
      </c>
      <c r="D6" s="75" t="s">
        <v>395</v>
      </c>
      <c r="E6" s="45" t="s">
        <v>4</v>
      </c>
      <c r="F6" s="75" t="s">
        <v>395</v>
      </c>
      <c r="G6" s="52" t="s">
        <v>4</v>
      </c>
    </row>
    <row r="7" spans="2:8" ht="42" customHeight="1" thickBot="1" x14ac:dyDescent="0.3">
      <c r="B7" s="66" t="s">
        <v>160</v>
      </c>
      <c r="C7" s="67">
        <v>149405</v>
      </c>
      <c r="D7" s="68">
        <v>100</v>
      </c>
      <c r="E7" s="67">
        <v>133227</v>
      </c>
      <c r="F7" s="68">
        <v>100</v>
      </c>
      <c r="G7" s="69">
        <f>SUM(E7)-C7</f>
        <v>-16178</v>
      </c>
    </row>
    <row r="8" spans="2:8" ht="22.5" customHeight="1" thickBot="1" x14ac:dyDescent="0.3">
      <c r="B8" s="382" t="s">
        <v>161</v>
      </c>
      <c r="C8" s="383"/>
      <c r="D8" s="383"/>
      <c r="E8" s="383"/>
      <c r="F8" s="383"/>
      <c r="G8" s="384"/>
    </row>
    <row r="9" spans="2:8" ht="21" customHeight="1" x14ac:dyDescent="0.25">
      <c r="B9" s="57" t="s">
        <v>110</v>
      </c>
      <c r="C9" s="58">
        <v>24377</v>
      </c>
      <c r="D9" s="59">
        <f>SUM(C9)/C7*100</f>
        <v>16.316053679595729</v>
      </c>
      <c r="E9" s="58">
        <v>22734</v>
      </c>
      <c r="F9" s="59">
        <f>SUM(E9)/E7*100</f>
        <v>17.064108626629736</v>
      </c>
      <c r="G9" s="60">
        <f>SUM(E9)-C9</f>
        <v>-1643</v>
      </c>
      <c r="H9" s="488">
        <f>SUM(G9)/C9*100</f>
        <v>-6.7399597981704069</v>
      </c>
    </row>
    <row r="10" spans="2:8" ht="18" customHeight="1" thickBot="1" x14ac:dyDescent="0.3">
      <c r="B10" s="61" t="s">
        <v>111</v>
      </c>
      <c r="C10" s="21">
        <v>125028</v>
      </c>
      <c r="D10" s="43">
        <f>SUM(C10)/C7*100</f>
        <v>83.683946320404274</v>
      </c>
      <c r="E10" s="21">
        <v>110493</v>
      </c>
      <c r="F10" s="43">
        <f>SUM(E10)/E7*100</f>
        <v>82.935891373370268</v>
      </c>
      <c r="G10" s="56">
        <f>SUM(E10)-C10</f>
        <v>-14535</v>
      </c>
      <c r="H10" s="488">
        <f>SUM(G10)/C10*100</f>
        <v>-11.625395911315865</v>
      </c>
    </row>
    <row r="11" spans="2:8" ht="18" customHeight="1" thickBot="1" x14ac:dyDescent="0.3">
      <c r="B11" s="385" t="s">
        <v>162</v>
      </c>
      <c r="C11" s="386"/>
      <c r="D11" s="386"/>
      <c r="E11" s="386"/>
      <c r="F11" s="386"/>
      <c r="G11" s="387"/>
    </row>
    <row r="12" spans="2:8" x14ac:dyDescent="0.25">
      <c r="B12" s="62" t="s">
        <v>112</v>
      </c>
      <c r="C12" s="63">
        <v>115</v>
      </c>
      <c r="D12" s="64">
        <f>SUM(C12)/C7*100</f>
        <v>7.697198888926074E-2</v>
      </c>
      <c r="E12" s="63">
        <v>125</v>
      </c>
      <c r="F12" s="64">
        <f>SUM(E12)/E7*100</f>
        <v>9.3824825298175304E-2</v>
      </c>
      <c r="G12" s="65">
        <f t="shared" ref="G12:G17" si="0">SUM(E12)-C12</f>
        <v>10</v>
      </c>
    </row>
    <row r="13" spans="2:8" x14ac:dyDescent="0.25">
      <c r="B13" s="41" t="s">
        <v>113</v>
      </c>
      <c r="C13" s="13">
        <v>1149</v>
      </c>
      <c r="D13" s="40">
        <f>SUM(C13)/C7*100</f>
        <v>0.76905056725009202</v>
      </c>
      <c r="E13" s="13">
        <v>960</v>
      </c>
      <c r="F13" s="40">
        <f>SUM(E13)/E7*100</f>
        <v>0.72057465828998624</v>
      </c>
      <c r="G13" s="53">
        <f t="shared" si="0"/>
        <v>-189</v>
      </c>
    </row>
    <row r="14" spans="2:8" x14ac:dyDescent="0.25">
      <c r="B14" s="48" t="s">
        <v>114</v>
      </c>
      <c r="C14" s="49">
        <v>13017</v>
      </c>
      <c r="D14" s="50">
        <f>SUM(C14)/C7*100</f>
        <v>8.7125598206218005</v>
      </c>
      <c r="E14" s="49">
        <v>10710</v>
      </c>
      <c r="F14" s="50">
        <f>SUM(E14)/E7*100</f>
        <v>8.0389110315476593</v>
      </c>
      <c r="G14" s="55">
        <f t="shared" si="0"/>
        <v>-2307</v>
      </c>
    </row>
    <row r="15" spans="2:8" ht="30" x14ac:dyDescent="0.25">
      <c r="B15" s="41" t="s">
        <v>123</v>
      </c>
      <c r="C15" s="13">
        <v>6</v>
      </c>
      <c r="D15" s="40">
        <f>SUM(C15)/C7*100</f>
        <v>4.015929855091865E-3</v>
      </c>
      <c r="E15" s="13">
        <v>4</v>
      </c>
      <c r="F15" s="40">
        <f>SUM(E15)/E7*100</f>
        <v>3.0023944095416096E-3</v>
      </c>
      <c r="G15" s="53">
        <f t="shared" si="0"/>
        <v>-2</v>
      </c>
    </row>
    <row r="16" spans="2:8" x14ac:dyDescent="0.25">
      <c r="B16" s="41" t="s">
        <v>115</v>
      </c>
      <c r="C16" s="13">
        <v>3087</v>
      </c>
      <c r="D16" s="40">
        <f>SUM(C16)/C7*100</f>
        <v>2.066195910444764</v>
      </c>
      <c r="E16" s="13">
        <v>1929</v>
      </c>
      <c r="F16" s="40">
        <f>SUM(E16)/E7*100</f>
        <v>1.4479047040014412</v>
      </c>
      <c r="G16" s="53">
        <f t="shared" si="0"/>
        <v>-1158</v>
      </c>
    </row>
    <row r="17" spans="2:7" ht="30.75" thickBot="1" x14ac:dyDescent="0.3">
      <c r="B17" s="42" t="s">
        <v>163</v>
      </c>
      <c r="C17" s="21">
        <v>1082</v>
      </c>
      <c r="D17" s="43">
        <f>SUM(C17)/C7*100</f>
        <v>0.72420601720156619</v>
      </c>
      <c r="E17" s="21">
        <v>1023</v>
      </c>
      <c r="F17" s="43">
        <f>SUM(E17)/E7*100</f>
        <v>0.7678623702402666</v>
      </c>
      <c r="G17" s="56">
        <f t="shared" si="0"/>
        <v>-59</v>
      </c>
    </row>
    <row r="20" spans="2:7" x14ac:dyDescent="0.25">
      <c r="E20" s="73"/>
      <c r="F20" s="486"/>
    </row>
    <row r="22" spans="2:7" x14ac:dyDescent="0.25">
      <c r="E22" s="73"/>
      <c r="F22" s="486"/>
    </row>
  </sheetData>
  <mergeCells count="3">
    <mergeCell ref="B5:B6"/>
    <mergeCell ref="E5:F5"/>
    <mergeCell ref="C5:D5"/>
  </mergeCells>
  <pageMargins left="1.6929133858267718" right="0.70866141732283472" top="1.5354330708661419" bottom="0.74803149606299213" header="0.31496062992125984" footer="0.31496062992125984"/>
  <pageSetup paperSize="9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</sheetPr>
  <dimension ref="B1:K24"/>
  <sheetViews>
    <sheetView zoomScale="80" zoomScaleNormal="80" workbookViewId="0">
      <selection activeCell="B2" sqref="B2:J23"/>
    </sheetView>
  </sheetViews>
  <sheetFormatPr defaultRowHeight="15" x14ac:dyDescent="0.25"/>
  <cols>
    <col min="1" max="1" width="4.85546875" style="107" customWidth="1"/>
    <col min="2" max="2" width="39.42578125" style="107" customWidth="1"/>
    <col min="3" max="3" width="12.42578125" style="107" customWidth="1"/>
    <col min="4" max="5" width="10.85546875" style="107" customWidth="1"/>
    <col min="6" max="6" width="11.7109375" style="107" customWidth="1"/>
    <col min="7" max="7" width="10.85546875" style="107" customWidth="1"/>
    <col min="8" max="8" width="11.28515625" style="107" customWidth="1"/>
    <col min="9" max="9" width="10.7109375" style="107" bestFit="1" customWidth="1"/>
    <col min="10" max="10" width="19.42578125" style="107" customWidth="1"/>
    <col min="11" max="16384" width="9.140625" style="107"/>
  </cols>
  <sheetData>
    <row r="1" spans="2:11" ht="13.5" customHeight="1" x14ac:dyDescent="0.25"/>
    <row r="2" spans="2:11" x14ac:dyDescent="0.25">
      <c r="B2" s="11" t="s">
        <v>352</v>
      </c>
      <c r="C2" s="11"/>
      <c r="D2" s="11"/>
      <c r="E2" s="11"/>
      <c r="F2" s="11"/>
      <c r="G2" s="11"/>
      <c r="H2" s="1"/>
      <c r="I2" s="1"/>
      <c r="J2" s="1"/>
    </row>
    <row r="3" spans="2:11" x14ac:dyDescent="0.25">
      <c r="B3" s="11" t="s">
        <v>359</v>
      </c>
      <c r="C3" s="11"/>
      <c r="D3" s="11"/>
      <c r="E3" s="11"/>
      <c r="F3" s="11"/>
      <c r="G3" s="11"/>
      <c r="H3" s="1"/>
      <c r="I3" s="1"/>
      <c r="J3" s="1"/>
    </row>
    <row r="4" spans="2:11" ht="13.5" customHeight="1" thickBot="1" x14ac:dyDescent="0.3">
      <c r="B4" s="11"/>
      <c r="C4" s="11"/>
      <c r="D4" s="11"/>
      <c r="E4" s="11"/>
      <c r="F4" s="11"/>
      <c r="G4" s="11"/>
      <c r="H4" s="1"/>
      <c r="I4" s="1"/>
      <c r="J4" s="1"/>
    </row>
    <row r="5" spans="2:11" ht="27.75" customHeight="1" x14ac:dyDescent="0.25">
      <c r="B5" s="792" t="s">
        <v>189</v>
      </c>
      <c r="C5" s="771">
        <v>2016</v>
      </c>
      <c r="D5" s="772"/>
      <c r="E5" s="772"/>
      <c r="F5" s="920">
        <v>2017</v>
      </c>
      <c r="G5" s="921"/>
      <c r="H5" s="922"/>
    </row>
    <row r="6" spans="2:11" ht="49.5" customHeight="1" thickBot="1" x14ac:dyDescent="0.3">
      <c r="B6" s="919"/>
      <c r="C6" s="496" t="s">
        <v>233</v>
      </c>
      <c r="D6" s="498" t="s">
        <v>390</v>
      </c>
      <c r="E6" s="498" t="s">
        <v>391</v>
      </c>
      <c r="F6" s="496" t="s">
        <v>233</v>
      </c>
      <c r="G6" s="498" t="s">
        <v>152</v>
      </c>
      <c r="H6" s="497" t="s">
        <v>391</v>
      </c>
    </row>
    <row r="7" spans="2:11" ht="25.5" customHeight="1" thickBot="1" x14ac:dyDescent="0.3">
      <c r="B7" s="411" t="s">
        <v>66</v>
      </c>
      <c r="C7" s="412">
        <v>511.32</v>
      </c>
      <c r="D7" s="502">
        <v>100</v>
      </c>
      <c r="E7" s="511" t="s">
        <v>131</v>
      </c>
      <c r="F7" s="412">
        <v>524.69999999999993</v>
      </c>
      <c r="G7" s="502">
        <v>100</v>
      </c>
      <c r="H7" s="509" t="s">
        <v>131</v>
      </c>
    </row>
    <row r="8" spans="2:11" ht="27.75" customHeight="1" x14ac:dyDescent="0.25">
      <c r="B8" s="481" t="s">
        <v>22</v>
      </c>
      <c r="C8" s="482">
        <v>152.91</v>
      </c>
      <c r="D8" s="503">
        <f>C8*100/C7</f>
        <v>29.904951889227881</v>
      </c>
      <c r="E8" s="512" t="s">
        <v>131</v>
      </c>
      <c r="F8" s="495">
        <v>142.06</v>
      </c>
      <c r="G8" s="503">
        <f>F8*100/F7</f>
        <v>27.074518772631983</v>
      </c>
      <c r="H8" s="510" t="s">
        <v>131</v>
      </c>
    </row>
    <row r="9" spans="2:11" ht="31.5" customHeight="1" thickBot="1" x14ac:dyDescent="0.3">
      <c r="B9" s="483" t="s">
        <v>332</v>
      </c>
      <c r="C9" s="484">
        <v>334.56</v>
      </c>
      <c r="D9" s="504">
        <f>C9*100/C7</f>
        <v>65.430650082140346</v>
      </c>
      <c r="E9" s="504">
        <v>100</v>
      </c>
      <c r="F9" s="496">
        <v>355.15999999999997</v>
      </c>
      <c r="G9" s="504">
        <f>F9*100/F7</f>
        <v>67.688202782542419</v>
      </c>
      <c r="H9" s="485">
        <v>100</v>
      </c>
      <c r="J9" s="609"/>
      <c r="K9" s="493"/>
    </row>
    <row r="10" spans="2:11" ht="28.5" customHeight="1" thickBot="1" x14ac:dyDescent="0.3">
      <c r="B10" s="476" t="s">
        <v>334</v>
      </c>
      <c r="C10" s="477"/>
      <c r="D10" s="478"/>
      <c r="E10" s="515"/>
      <c r="F10" s="479"/>
      <c r="G10" s="478"/>
      <c r="H10" s="513"/>
    </row>
    <row r="11" spans="2:11" ht="29.25" customHeight="1" x14ac:dyDescent="0.25">
      <c r="B11" s="381" t="s">
        <v>331</v>
      </c>
      <c r="C11" s="474">
        <v>99.01</v>
      </c>
      <c r="D11" s="505">
        <f>C11*100/C7</f>
        <v>19.363607916764455</v>
      </c>
      <c r="E11" s="505">
        <f>SUM(C11)/C9*100</f>
        <v>29.594093735055001</v>
      </c>
      <c r="F11" s="499">
        <v>85.58</v>
      </c>
      <c r="G11" s="505">
        <f>F11*100/F7</f>
        <v>16.310272536687634</v>
      </c>
      <c r="H11" s="475">
        <f>SUM(F11)/F9*100</f>
        <v>24.096182002477757</v>
      </c>
    </row>
    <row r="12" spans="2:11" ht="26.25" customHeight="1" x14ac:dyDescent="0.25">
      <c r="B12" s="473" t="s">
        <v>333</v>
      </c>
      <c r="C12" s="490">
        <v>5.48</v>
      </c>
      <c r="D12" s="506">
        <f>C12*100/C7</f>
        <v>1.0717358992411796</v>
      </c>
      <c r="E12" s="506">
        <f>SUM(C12)/C9*100</f>
        <v>1.6379722620755619</v>
      </c>
      <c r="F12" s="491">
        <v>4.2300000000000004</v>
      </c>
      <c r="G12" s="506">
        <f>F12*100/F7</f>
        <v>0.80617495711835352</v>
      </c>
      <c r="H12" s="254">
        <f>SUM(F12)/F9*100</f>
        <v>1.1910125014078166</v>
      </c>
    </row>
    <row r="13" spans="2:11" ht="28.5" customHeight="1" x14ac:dyDescent="0.25">
      <c r="B13" s="255" t="s">
        <v>24</v>
      </c>
      <c r="C13" s="181">
        <v>22.05</v>
      </c>
      <c r="D13" s="506">
        <f>C13*100/C7</f>
        <v>4.3123679887350388</v>
      </c>
      <c r="E13" s="506">
        <f>SUM(C13)/C9*100</f>
        <v>6.5907460545193679</v>
      </c>
      <c r="F13" s="500">
        <v>22.91</v>
      </c>
      <c r="G13" s="506">
        <f>F13*100/F7</f>
        <v>4.3663045549838007</v>
      </c>
      <c r="H13" s="254">
        <f>SUM(F13)/F9*100</f>
        <v>6.4506138078612469</v>
      </c>
    </row>
    <row r="14" spans="2:11" ht="27.75" customHeight="1" x14ac:dyDescent="0.25">
      <c r="B14" s="255" t="s">
        <v>25</v>
      </c>
      <c r="C14" s="181">
        <v>25.24</v>
      </c>
      <c r="D14" s="506">
        <f>C14*100/C7</f>
        <v>4.9362434483298134</v>
      </c>
      <c r="E14" s="506">
        <f>SUM(C14)/C9*100</f>
        <v>7.5442372070779529</v>
      </c>
      <c r="F14" s="491">
        <v>27.33</v>
      </c>
      <c r="G14" s="506">
        <f>F14*100/F7</f>
        <v>5.208690680388794</v>
      </c>
      <c r="H14" s="254">
        <f>SUM(F14)/F9*100</f>
        <v>7.6951233246987272</v>
      </c>
    </row>
    <row r="15" spans="2:11" ht="30" x14ac:dyDescent="0.25">
      <c r="B15" s="255" t="s">
        <v>234</v>
      </c>
      <c r="C15" s="181">
        <v>59.86</v>
      </c>
      <c r="D15" s="506">
        <f>C15*100/C7</f>
        <v>11.706954549010405</v>
      </c>
      <c r="E15" s="506">
        <f>SUM(C15)/C9*100</f>
        <v>17.892156862745097</v>
      </c>
      <c r="F15" s="491">
        <v>56.56</v>
      </c>
      <c r="G15" s="506">
        <f>F15*100/F7</f>
        <v>10.779493043643988</v>
      </c>
      <c r="H15" s="254">
        <f>SUM(F15)/F9*100</f>
        <v>15.925216803694111</v>
      </c>
    </row>
    <row r="16" spans="2:11" ht="45" x14ac:dyDescent="0.25">
      <c r="B16" s="255" t="s">
        <v>26</v>
      </c>
      <c r="C16" s="181">
        <v>48.57</v>
      </c>
      <c r="D16" s="506">
        <f>C16*100/C7</f>
        <v>9.4989439098803103</v>
      </c>
      <c r="E16" s="506">
        <f>SUM(C16)/C9*100</f>
        <v>14.517575322812052</v>
      </c>
      <c r="F16" s="491">
        <v>49.41</v>
      </c>
      <c r="G16" s="506">
        <f>F16*100/F7</f>
        <v>9.4168096054888526</v>
      </c>
      <c r="H16" s="254">
        <f>SUM(F16)/F9*100</f>
        <v>13.912039644104066</v>
      </c>
    </row>
    <row r="17" spans="2:10" ht="30" x14ac:dyDescent="0.25">
      <c r="B17" s="255" t="s">
        <v>27</v>
      </c>
      <c r="C17" s="181">
        <v>4.3499999999999996</v>
      </c>
      <c r="D17" s="506">
        <f>C17*100/C7</f>
        <v>0.850739263083783</v>
      </c>
      <c r="E17" s="506">
        <f>SUM(C17)/C9*100</f>
        <v>1.3002152080344331</v>
      </c>
      <c r="F17" s="491">
        <v>2.76</v>
      </c>
      <c r="G17" s="506">
        <f>F17*100/F7</f>
        <v>0.52601486563750721</v>
      </c>
      <c r="H17" s="254">
        <f>SUM(F17)/F9*100</f>
        <v>0.77711453992566726</v>
      </c>
    </row>
    <row r="18" spans="2:10" ht="30.75" customHeight="1" thickBot="1" x14ac:dyDescent="0.3">
      <c r="B18" s="480" t="s">
        <v>392</v>
      </c>
      <c r="C18" s="684">
        <v>70</v>
      </c>
      <c r="D18" s="507">
        <f>C18*100/C7</f>
        <v>13.690057107095361</v>
      </c>
      <c r="E18" s="507">
        <f>SUM(C18)/C9*100</f>
        <v>20.923003347680535</v>
      </c>
      <c r="F18" s="501">
        <v>106.38</v>
      </c>
      <c r="G18" s="507">
        <f>F18*100/F7</f>
        <v>20.274442538593483</v>
      </c>
      <c r="H18" s="256">
        <f>SUM(F18)/F9*100</f>
        <v>29.95269737583061</v>
      </c>
    </row>
    <row r="19" spans="2:10" ht="24" customHeight="1" thickBot="1" x14ac:dyDescent="0.3">
      <c r="B19" s="514" t="s">
        <v>23</v>
      </c>
      <c r="C19" s="492">
        <v>23.85</v>
      </c>
      <c r="D19" s="508">
        <f>C19*100/C7</f>
        <v>4.6643980286317763</v>
      </c>
      <c r="E19" s="517" t="s">
        <v>131</v>
      </c>
      <c r="F19" s="494">
        <v>27.48</v>
      </c>
      <c r="G19" s="508">
        <f>F19*100/F7</f>
        <v>5.2372784448256153</v>
      </c>
      <c r="H19" s="516" t="s">
        <v>131</v>
      </c>
    </row>
    <row r="20" spans="2:10" ht="18" customHeight="1" x14ac:dyDescent="0.25">
      <c r="B20" s="178" t="s">
        <v>235</v>
      </c>
      <c r="C20" s="610"/>
      <c r="D20" s="610"/>
      <c r="E20" s="611"/>
      <c r="F20" s="611"/>
      <c r="G20" s="611"/>
      <c r="H20" s="1"/>
      <c r="I20" s="1"/>
      <c r="J20" s="1"/>
    </row>
    <row r="21" spans="2:10" ht="15.75" customHeight="1" x14ac:dyDescent="0.25">
      <c r="B21" s="178" t="s">
        <v>405</v>
      </c>
      <c r="C21" s="611"/>
      <c r="D21" s="611"/>
      <c r="E21" s="611"/>
      <c r="F21" s="611"/>
      <c r="G21" s="611"/>
      <c r="H21" s="1"/>
      <c r="I21" s="1"/>
      <c r="J21" s="1"/>
    </row>
    <row r="22" spans="2:10" x14ac:dyDescent="0.25">
      <c r="B22" s="11" t="s">
        <v>406</v>
      </c>
      <c r="C22" s="518"/>
      <c r="D22" s="11"/>
      <c r="E22" s="11"/>
      <c r="F22" s="179"/>
      <c r="G22" s="179"/>
    </row>
    <row r="23" spans="2:10" ht="18" x14ac:dyDescent="0.25">
      <c r="B23" s="178" t="s">
        <v>394</v>
      </c>
      <c r="F23" s="487"/>
      <c r="G23" s="519"/>
      <c r="H23" s="519"/>
    </row>
    <row r="24" spans="2:10" x14ac:dyDescent="0.25">
      <c r="G24" s="519"/>
      <c r="H24" s="519"/>
    </row>
  </sheetData>
  <mergeCells count="3">
    <mergeCell ref="B5:B6"/>
    <mergeCell ref="C5:E5"/>
    <mergeCell ref="F5:H5"/>
  </mergeCells>
  <pageMargins left="2.2834645669291338" right="0.70866141732283472" top="0.94488188976377963" bottom="0.74803149606299213" header="0.31496062992125984" footer="0.31496062992125984"/>
  <pageSetup paperSize="9" scale="80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</sheetPr>
  <dimension ref="B2:H36"/>
  <sheetViews>
    <sheetView zoomScale="70" zoomScaleNormal="70" workbookViewId="0">
      <selection activeCell="B2" sqref="B2:H34"/>
    </sheetView>
  </sheetViews>
  <sheetFormatPr defaultRowHeight="15" x14ac:dyDescent="0.25"/>
  <cols>
    <col min="1" max="1" width="4.7109375" style="11" customWidth="1"/>
    <col min="2" max="2" width="26.5703125" style="11" customWidth="1"/>
    <col min="3" max="4" width="17.85546875" style="11" customWidth="1"/>
    <col min="5" max="5" width="18.85546875" style="11" customWidth="1"/>
    <col min="6" max="6" width="18.5703125" style="11" customWidth="1"/>
    <col min="7" max="7" width="18.42578125" style="11" customWidth="1"/>
    <col min="8" max="8" width="18" style="11" customWidth="1"/>
    <col min="9" max="16384" width="9.140625" style="11"/>
  </cols>
  <sheetData>
    <row r="2" spans="2:8" x14ac:dyDescent="0.25">
      <c r="B2" s="11" t="s">
        <v>353</v>
      </c>
    </row>
    <row r="3" spans="2:8" x14ac:dyDescent="0.25">
      <c r="B3" s="11" t="s">
        <v>358</v>
      </c>
    </row>
    <row r="4" spans="2:8" ht="12.75" customHeight="1" thickBot="1" x14ac:dyDescent="0.3"/>
    <row r="5" spans="2:8" ht="25.5" customHeight="1" thickBot="1" x14ac:dyDescent="0.3">
      <c r="B5" s="760" t="s">
        <v>28</v>
      </c>
      <c r="C5" s="923" t="s">
        <v>418</v>
      </c>
      <c r="D5" s="924"/>
      <c r="E5" s="924"/>
      <c r="F5" s="924"/>
      <c r="G5" s="924"/>
      <c r="H5" s="925"/>
    </row>
    <row r="6" spans="2:8" ht="56.25" customHeight="1" x14ac:dyDescent="0.25">
      <c r="B6" s="791"/>
      <c r="C6" s="920" t="s">
        <v>58</v>
      </c>
      <c r="D6" s="921"/>
      <c r="E6" s="226"/>
      <c r="F6" s="226"/>
      <c r="G6" s="226"/>
      <c r="H6" s="226"/>
    </row>
    <row r="7" spans="2:8" ht="80.25" customHeight="1" x14ac:dyDescent="0.25">
      <c r="B7" s="791"/>
      <c r="C7" s="891" t="s">
        <v>55</v>
      </c>
      <c r="D7" s="804" t="s">
        <v>56</v>
      </c>
      <c r="E7" s="646" t="s">
        <v>57</v>
      </c>
      <c r="F7" s="646" t="s">
        <v>59</v>
      </c>
      <c r="G7" s="646" t="s">
        <v>60</v>
      </c>
      <c r="H7" s="646" t="s">
        <v>61</v>
      </c>
    </row>
    <row r="8" spans="2:8" ht="35.25" customHeight="1" thickBot="1" x14ac:dyDescent="0.3">
      <c r="B8" s="791"/>
      <c r="C8" s="766"/>
      <c r="D8" s="917"/>
      <c r="E8" s="646"/>
      <c r="F8" s="646"/>
      <c r="G8" s="646"/>
      <c r="H8" s="646"/>
    </row>
    <row r="9" spans="2:8" ht="31.5" customHeight="1" thickBot="1" x14ac:dyDescent="0.3">
      <c r="B9" s="284" t="s">
        <v>29</v>
      </c>
      <c r="C9" s="67">
        <f t="shared" ref="C9:H9" si="0">SUM(C10:C34)</f>
        <v>4198</v>
      </c>
      <c r="D9" s="285">
        <f t="shared" si="0"/>
        <v>2657</v>
      </c>
      <c r="E9" s="286">
        <f t="shared" si="0"/>
        <v>12458</v>
      </c>
      <c r="F9" s="286">
        <f t="shared" si="0"/>
        <v>1042</v>
      </c>
      <c r="G9" s="286">
        <f t="shared" si="0"/>
        <v>2682</v>
      </c>
      <c r="H9" s="286">
        <f t="shared" si="0"/>
        <v>3636</v>
      </c>
    </row>
    <row r="10" spans="2:8" x14ac:dyDescent="0.25">
      <c r="B10" s="79" t="s">
        <v>30</v>
      </c>
      <c r="C10" s="49">
        <v>115</v>
      </c>
      <c r="D10" s="245">
        <v>16</v>
      </c>
      <c r="E10" s="55">
        <v>159</v>
      </c>
      <c r="F10" s="55">
        <v>9</v>
      </c>
      <c r="G10" s="55">
        <v>31</v>
      </c>
      <c r="H10" s="55">
        <v>49</v>
      </c>
    </row>
    <row r="11" spans="2:8" x14ac:dyDescent="0.25">
      <c r="B11" s="12" t="s">
        <v>31</v>
      </c>
      <c r="C11" s="13">
        <v>205</v>
      </c>
      <c r="D11" s="186">
        <v>145</v>
      </c>
      <c r="E11" s="53">
        <v>439</v>
      </c>
      <c r="F11" s="53">
        <v>10</v>
      </c>
      <c r="G11" s="53">
        <v>131</v>
      </c>
      <c r="H11" s="53">
        <v>124</v>
      </c>
    </row>
    <row r="12" spans="2:8" x14ac:dyDescent="0.25">
      <c r="B12" s="12" t="s">
        <v>32</v>
      </c>
      <c r="C12" s="13">
        <v>291</v>
      </c>
      <c r="D12" s="186">
        <v>75</v>
      </c>
      <c r="E12" s="53">
        <v>529</v>
      </c>
      <c r="F12" s="53">
        <v>12</v>
      </c>
      <c r="G12" s="53">
        <v>121</v>
      </c>
      <c r="H12" s="53">
        <v>208</v>
      </c>
    </row>
    <row r="13" spans="2:8" x14ac:dyDescent="0.25">
      <c r="B13" s="12" t="s">
        <v>33</v>
      </c>
      <c r="C13" s="13">
        <v>170</v>
      </c>
      <c r="D13" s="186">
        <v>440</v>
      </c>
      <c r="E13" s="53">
        <v>733</v>
      </c>
      <c r="F13" s="53">
        <v>18</v>
      </c>
      <c r="G13" s="53">
        <v>211</v>
      </c>
      <c r="H13" s="53">
        <v>284</v>
      </c>
    </row>
    <row r="14" spans="2:8" x14ac:dyDescent="0.25">
      <c r="B14" s="12" t="s">
        <v>34</v>
      </c>
      <c r="C14" s="13">
        <v>260</v>
      </c>
      <c r="D14" s="186">
        <v>0</v>
      </c>
      <c r="E14" s="53">
        <v>553</v>
      </c>
      <c r="F14" s="53">
        <v>86</v>
      </c>
      <c r="G14" s="53">
        <v>212</v>
      </c>
      <c r="H14" s="53">
        <v>377</v>
      </c>
    </row>
    <row r="15" spans="2:8" x14ac:dyDescent="0.25">
      <c r="B15" s="12" t="s">
        <v>35</v>
      </c>
      <c r="C15" s="13">
        <v>189</v>
      </c>
      <c r="D15" s="186">
        <v>16</v>
      </c>
      <c r="E15" s="53">
        <v>593</v>
      </c>
      <c r="F15" s="53">
        <v>0</v>
      </c>
      <c r="G15" s="53">
        <v>65</v>
      </c>
      <c r="H15" s="53">
        <v>132</v>
      </c>
    </row>
    <row r="16" spans="2:8" x14ac:dyDescent="0.25">
      <c r="B16" s="12" t="s">
        <v>36</v>
      </c>
      <c r="C16" s="13">
        <v>48</v>
      </c>
      <c r="D16" s="186">
        <v>46</v>
      </c>
      <c r="E16" s="53">
        <v>288</v>
      </c>
      <c r="F16" s="53">
        <v>51</v>
      </c>
      <c r="G16" s="53">
        <v>68</v>
      </c>
      <c r="H16" s="53">
        <v>167</v>
      </c>
    </row>
    <row r="17" spans="2:8" x14ac:dyDescent="0.25">
      <c r="B17" s="12" t="s">
        <v>37</v>
      </c>
      <c r="C17" s="13">
        <v>66</v>
      </c>
      <c r="D17" s="186">
        <v>23</v>
      </c>
      <c r="E17" s="53">
        <v>152</v>
      </c>
      <c r="F17" s="53">
        <v>0</v>
      </c>
      <c r="G17" s="53">
        <v>62</v>
      </c>
      <c r="H17" s="53">
        <v>22</v>
      </c>
    </row>
    <row r="18" spans="2:8" x14ac:dyDescent="0.25">
      <c r="B18" s="12" t="s">
        <v>38</v>
      </c>
      <c r="C18" s="13">
        <v>122</v>
      </c>
      <c r="D18" s="186">
        <v>172</v>
      </c>
      <c r="E18" s="53">
        <v>794</v>
      </c>
      <c r="F18" s="53">
        <v>28</v>
      </c>
      <c r="G18" s="53">
        <v>144</v>
      </c>
      <c r="H18" s="53">
        <v>101</v>
      </c>
    </row>
    <row r="19" spans="2:8" x14ac:dyDescent="0.25">
      <c r="B19" s="12" t="s">
        <v>39</v>
      </c>
      <c r="C19" s="13">
        <v>275</v>
      </c>
      <c r="D19" s="186">
        <v>57</v>
      </c>
      <c r="E19" s="53">
        <v>509</v>
      </c>
      <c r="F19" s="53">
        <v>86</v>
      </c>
      <c r="G19" s="53">
        <v>59</v>
      </c>
      <c r="H19" s="53">
        <v>23</v>
      </c>
    </row>
    <row r="20" spans="2:8" x14ac:dyDescent="0.25">
      <c r="B20" s="12" t="s">
        <v>40</v>
      </c>
      <c r="C20" s="13">
        <v>165</v>
      </c>
      <c r="D20" s="186">
        <v>125</v>
      </c>
      <c r="E20" s="53">
        <v>527</v>
      </c>
      <c r="F20" s="53">
        <v>43</v>
      </c>
      <c r="G20" s="53">
        <v>128</v>
      </c>
      <c r="H20" s="53">
        <v>148</v>
      </c>
    </row>
    <row r="21" spans="2:8" x14ac:dyDescent="0.25">
      <c r="B21" s="12" t="s">
        <v>41</v>
      </c>
      <c r="C21" s="13">
        <v>278</v>
      </c>
      <c r="D21" s="186">
        <v>117</v>
      </c>
      <c r="E21" s="53">
        <v>921</v>
      </c>
      <c r="F21" s="53">
        <v>0</v>
      </c>
      <c r="G21" s="53">
        <v>156</v>
      </c>
      <c r="H21" s="53">
        <v>430</v>
      </c>
    </row>
    <row r="22" spans="2:8" x14ac:dyDescent="0.25">
      <c r="B22" s="12" t="s">
        <v>42</v>
      </c>
      <c r="C22" s="13">
        <v>331</v>
      </c>
      <c r="D22" s="186">
        <v>110</v>
      </c>
      <c r="E22" s="53">
        <v>515</v>
      </c>
      <c r="F22" s="53">
        <v>56</v>
      </c>
      <c r="G22" s="53">
        <v>143</v>
      </c>
      <c r="H22" s="53">
        <v>80</v>
      </c>
    </row>
    <row r="23" spans="2:8" x14ac:dyDescent="0.25">
      <c r="B23" s="19" t="s">
        <v>43</v>
      </c>
      <c r="C23" s="13">
        <v>205</v>
      </c>
      <c r="D23" s="186">
        <v>147</v>
      </c>
      <c r="E23" s="287">
        <v>261</v>
      </c>
      <c r="F23" s="53">
        <v>102</v>
      </c>
      <c r="G23" s="287">
        <v>98</v>
      </c>
      <c r="H23" s="53">
        <v>151</v>
      </c>
    </row>
    <row r="24" spans="2:8" x14ac:dyDescent="0.25">
      <c r="B24" s="19" t="s">
        <v>44</v>
      </c>
      <c r="C24" s="13">
        <v>269</v>
      </c>
      <c r="D24" s="186">
        <v>200</v>
      </c>
      <c r="E24" s="287">
        <v>713</v>
      </c>
      <c r="F24" s="53">
        <v>121</v>
      </c>
      <c r="G24" s="287">
        <v>92</v>
      </c>
      <c r="H24" s="53">
        <v>75</v>
      </c>
    </row>
    <row r="25" spans="2:8" x14ac:dyDescent="0.25">
      <c r="B25" s="19" t="s">
        <v>45</v>
      </c>
      <c r="C25" s="13">
        <v>153</v>
      </c>
      <c r="D25" s="186">
        <v>106</v>
      </c>
      <c r="E25" s="287">
        <v>554</v>
      </c>
      <c r="F25" s="53">
        <v>0</v>
      </c>
      <c r="G25" s="287">
        <v>171</v>
      </c>
      <c r="H25" s="53">
        <v>171</v>
      </c>
    </row>
    <row r="26" spans="2:8" x14ac:dyDescent="0.25">
      <c r="B26" s="19" t="s">
        <v>46</v>
      </c>
      <c r="C26" s="13">
        <v>170</v>
      </c>
      <c r="D26" s="186">
        <v>113</v>
      </c>
      <c r="E26" s="287">
        <v>742</v>
      </c>
      <c r="F26" s="53">
        <v>36</v>
      </c>
      <c r="G26" s="287">
        <v>125</v>
      </c>
      <c r="H26" s="53">
        <v>164</v>
      </c>
    </row>
    <row r="27" spans="2:8" x14ac:dyDescent="0.25">
      <c r="B27" s="19" t="s">
        <v>47</v>
      </c>
      <c r="C27" s="13">
        <v>266</v>
      </c>
      <c r="D27" s="186">
        <v>59</v>
      </c>
      <c r="E27" s="287">
        <v>342</v>
      </c>
      <c r="F27" s="53">
        <v>32</v>
      </c>
      <c r="G27" s="287">
        <v>132</v>
      </c>
      <c r="H27" s="53">
        <v>190</v>
      </c>
    </row>
    <row r="28" spans="2:8" x14ac:dyDescent="0.25">
      <c r="B28" s="19" t="s">
        <v>48</v>
      </c>
      <c r="C28" s="13">
        <v>187</v>
      </c>
      <c r="D28" s="186">
        <v>79</v>
      </c>
      <c r="E28" s="287">
        <v>521</v>
      </c>
      <c r="F28" s="53">
        <v>60</v>
      </c>
      <c r="G28" s="287">
        <v>131</v>
      </c>
      <c r="H28" s="53">
        <v>103</v>
      </c>
    </row>
    <row r="29" spans="2:8" x14ac:dyDescent="0.25">
      <c r="B29" s="19" t="s">
        <v>49</v>
      </c>
      <c r="C29" s="13">
        <v>49</v>
      </c>
      <c r="D29" s="186">
        <v>130</v>
      </c>
      <c r="E29" s="287">
        <v>926</v>
      </c>
      <c r="F29" s="53">
        <v>62</v>
      </c>
      <c r="G29" s="287">
        <v>65</v>
      </c>
      <c r="H29" s="53">
        <v>173</v>
      </c>
    </row>
    <row r="30" spans="2:8" x14ac:dyDescent="0.25">
      <c r="B30" s="19" t="s">
        <v>50</v>
      </c>
      <c r="C30" s="13">
        <v>69</v>
      </c>
      <c r="D30" s="186">
        <v>288</v>
      </c>
      <c r="E30" s="287">
        <v>339</v>
      </c>
      <c r="F30" s="53">
        <v>0</v>
      </c>
      <c r="G30" s="287">
        <v>38</v>
      </c>
      <c r="H30" s="53">
        <v>47</v>
      </c>
    </row>
    <row r="31" spans="2:8" x14ac:dyDescent="0.25">
      <c r="B31" s="19" t="s">
        <v>51</v>
      </c>
      <c r="C31" s="13">
        <v>13</v>
      </c>
      <c r="D31" s="186">
        <v>4</v>
      </c>
      <c r="E31" s="287">
        <v>89</v>
      </c>
      <c r="F31" s="53">
        <v>58</v>
      </c>
      <c r="G31" s="287">
        <v>33</v>
      </c>
      <c r="H31" s="53">
        <v>58</v>
      </c>
    </row>
    <row r="32" spans="2:8" x14ac:dyDescent="0.25">
      <c r="B32" s="19" t="s">
        <v>52</v>
      </c>
      <c r="C32" s="13">
        <v>103</v>
      </c>
      <c r="D32" s="186">
        <v>60</v>
      </c>
      <c r="E32" s="287">
        <v>142</v>
      </c>
      <c r="F32" s="53">
        <v>105</v>
      </c>
      <c r="G32" s="287">
        <v>75</v>
      </c>
      <c r="H32" s="53">
        <v>103</v>
      </c>
    </row>
    <row r="33" spans="2:8" x14ac:dyDescent="0.25">
      <c r="B33" s="19" t="s">
        <v>53</v>
      </c>
      <c r="C33" s="13">
        <v>133</v>
      </c>
      <c r="D33" s="186">
        <v>18</v>
      </c>
      <c r="E33" s="287">
        <v>760</v>
      </c>
      <c r="F33" s="53">
        <v>4</v>
      </c>
      <c r="G33" s="287">
        <v>153</v>
      </c>
      <c r="H33" s="53">
        <v>210</v>
      </c>
    </row>
    <row r="34" spans="2:8" ht="15.75" thickBot="1" x14ac:dyDescent="0.3">
      <c r="B34" s="20" t="s">
        <v>54</v>
      </c>
      <c r="C34" s="21">
        <v>66</v>
      </c>
      <c r="D34" s="187">
        <v>111</v>
      </c>
      <c r="E34" s="288">
        <v>357</v>
      </c>
      <c r="F34" s="56">
        <v>63</v>
      </c>
      <c r="G34" s="288">
        <v>38</v>
      </c>
      <c r="H34" s="56">
        <v>46</v>
      </c>
    </row>
    <row r="35" spans="2:8" x14ac:dyDescent="0.25">
      <c r="E35" s="73"/>
    </row>
    <row r="36" spans="2:8" x14ac:dyDescent="0.25">
      <c r="B36" s="74"/>
    </row>
  </sheetData>
  <mergeCells count="5">
    <mergeCell ref="C5:H5"/>
    <mergeCell ref="B5:B8"/>
    <mergeCell ref="C6:D6"/>
    <mergeCell ref="C7:C8"/>
    <mergeCell ref="D7:D8"/>
  </mergeCells>
  <pageMargins left="1.8897637795275593" right="0.70866141732283472" top="0.94488188976377963" bottom="0.74803149606299213" header="0.31496062992125984" footer="0.31496062992125984"/>
  <pageSetup paperSize="9" scale="75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B2:I32"/>
  <sheetViews>
    <sheetView zoomScale="90" zoomScaleNormal="90" workbookViewId="0">
      <selection activeCell="B2" sqref="B2:F32"/>
    </sheetView>
  </sheetViews>
  <sheetFormatPr defaultRowHeight="15" x14ac:dyDescent="0.25"/>
  <cols>
    <col min="1" max="1" width="3.5703125" style="11" customWidth="1"/>
    <col min="2" max="2" width="31.140625" style="11" customWidth="1"/>
    <col min="3" max="3" width="13.42578125" style="11" customWidth="1"/>
    <col min="4" max="4" width="16.140625" style="11" customWidth="1"/>
    <col min="5" max="5" width="15.85546875" style="11" customWidth="1"/>
    <col min="6" max="16384" width="9.140625" style="11"/>
  </cols>
  <sheetData>
    <row r="2" spans="2:9" x14ac:dyDescent="0.25">
      <c r="B2" s="279" t="s">
        <v>354</v>
      </c>
      <c r="C2" s="279"/>
      <c r="D2" s="279"/>
      <c r="E2" s="279"/>
    </row>
    <row r="3" spans="2:9" x14ac:dyDescent="0.25">
      <c r="B3" s="178" t="s">
        <v>357</v>
      </c>
      <c r="C3" s="279"/>
      <c r="D3" s="279"/>
      <c r="E3" s="279"/>
    </row>
    <row r="4" spans="2:9" ht="15.75" thickBot="1" x14ac:dyDescent="0.3">
      <c r="B4" s="268"/>
      <c r="C4" s="268"/>
      <c r="D4" s="268"/>
      <c r="E4" s="268"/>
    </row>
    <row r="5" spans="2:9" x14ac:dyDescent="0.25">
      <c r="B5" s="402"/>
      <c r="C5" s="403"/>
      <c r="D5" s="439" t="s">
        <v>65</v>
      </c>
      <c r="E5" s="438"/>
    </row>
    <row r="6" spans="2:9" ht="45.75" thickBot="1" x14ac:dyDescent="0.3">
      <c r="B6" s="435" t="s">
        <v>28</v>
      </c>
      <c r="C6" s="436" t="s">
        <v>325</v>
      </c>
      <c r="D6" s="436" t="s">
        <v>327</v>
      </c>
      <c r="E6" s="437" t="s">
        <v>326</v>
      </c>
    </row>
    <row r="7" spans="2:9" ht="24.75" customHeight="1" thickBot="1" x14ac:dyDescent="0.3">
      <c r="B7" s="280" t="s">
        <v>29</v>
      </c>
      <c r="C7" s="281">
        <f>SUM(C8:C32)</f>
        <v>819</v>
      </c>
      <c r="D7" s="282">
        <f t="shared" ref="D7:E7" si="0">SUM(D8:D32)</f>
        <v>1</v>
      </c>
      <c r="E7" s="283">
        <f t="shared" si="0"/>
        <v>818</v>
      </c>
    </row>
    <row r="8" spans="2:9" x14ac:dyDescent="0.25">
      <c r="B8" s="274" t="s">
        <v>30</v>
      </c>
      <c r="C8" s="275">
        <f>SUM(D8:E8)</f>
        <v>36</v>
      </c>
      <c r="D8" s="276">
        <v>0</v>
      </c>
      <c r="E8" s="277">
        <v>36</v>
      </c>
    </row>
    <row r="9" spans="2:9" x14ac:dyDescent="0.25">
      <c r="B9" s="269" t="s">
        <v>31</v>
      </c>
      <c r="C9" s="223">
        <f t="shared" ref="C9:C32" si="1">SUM(D9:E9)</f>
        <v>46</v>
      </c>
      <c r="D9" s="261">
        <v>0</v>
      </c>
      <c r="E9" s="262">
        <v>46</v>
      </c>
      <c r="H9" s="11" t="s">
        <v>433</v>
      </c>
      <c r="I9" s="11" t="s">
        <v>434</v>
      </c>
    </row>
    <row r="10" spans="2:9" x14ac:dyDescent="0.25">
      <c r="B10" s="269" t="s">
        <v>32</v>
      </c>
      <c r="C10" s="223">
        <f t="shared" si="1"/>
        <v>2</v>
      </c>
      <c r="D10" s="261">
        <v>0</v>
      </c>
      <c r="E10" s="262">
        <v>2</v>
      </c>
      <c r="G10" s="11">
        <v>2010</v>
      </c>
      <c r="H10" s="11">
        <v>1412</v>
      </c>
      <c r="I10" s="11">
        <v>1120</v>
      </c>
    </row>
    <row r="11" spans="2:9" x14ac:dyDescent="0.25">
      <c r="B11" s="269" t="s">
        <v>33</v>
      </c>
      <c r="C11" s="223">
        <f t="shared" si="1"/>
        <v>1</v>
      </c>
      <c r="D11" s="261">
        <v>1</v>
      </c>
      <c r="E11" s="262">
        <v>0</v>
      </c>
      <c r="G11" s="11">
        <v>2011</v>
      </c>
      <c r="H11" s="11">
        <v>2730</v>
      </c>
      <c r="I11" s="11">
        <v>2048</v>
      </c>
    </row>
    <row r="12" spans="2:9" x14ac:dyDescent="0.25">
      <c r="B12" s="269" t="s">
        <v>34</v>
      </c>
      <c r="C12" s="223">
        <f t="shared" si="1"/>
        <v>13</v>
      </c>
      <c r="D12" s="261">
        <v>0</v>
      </c>
      <c r="E12" s="262">
        <v>13</v>
      </c>
      <c r="G12" s="11">
        <v>2012</v>
      </c>
      <c r="H12" s="11">
        <v>1273</v>
      </c>
      <c r="I12" s="11">
        <v>1050</v>
      </c>
    </row>
    <row r="13" spans="2:9" x14ac:dyDescent="0.25">
      <c r="B13" s="269" t="s">
        <v>35</v>
      </c>
      <c r="C13" s="223">
        <f t="shared" si="1"/>
        <v>0</v>
      </c>
      <c r="D13" s="261">
        <v>0</v>
      </c>
      <c r="E13" s="262">
        <v>0</v>
      </c>
      <c r="G13" s="11">
        <v>2013</v>
      </c>
      <c r="H13" s="11">
        <v>2106</v>
      </c>
      <c r="I13" s="11">
        <v>1235</v>
      </c>
    </row>
    <row r="14" spans="2:9" x14ac:dyDescent="0.25">
      <c r="B14" s="269" t="s">
        <v>36</v>
      </c>
      <c r="C14" s="223">
        <f t="shared" si="1"/>
        <v>0</v>
      </c>
      <c r="D14" s="261">
        <v>0</v>
      </c>
      <c r="E14" s="262">
        <v>0</v>
      </c>
      <c r="G14" s="11">
        <v>2014</v>
      </c>
      <c r="H14" s="11">
        <v>1311</v>
      </c>
      <c r="I14" s="11">
        <v>651</v>
      </c>
    </row>
    <row r="15" spans="2:9" x14ac:dyDescent="0.25">
      <c r="B15" s="269" t="s">
        <v>37</v>
      </c>
      <c r="C15" s="223">
        <f t="shared" si="1"/>
        <v>2</v>
      </c>
      <c r="D15" s="261">
        <v>0</v>
      </c>
      <c r="E15" s="262">
        <v>2</v>
      </c>
      <c r="G15" s="11">
        <v>2015</v>
      </c>
      <c r="H15" s="11">
        <v>1204</v>
      </c>
      <c r="I15" s="11">
        <v>1108</v>
      </c>
    </row>
    <row r="16" spans="2:9" x14ac:dyDescent="0.25">
      <c r="B16" s="269" t="s">
        <v>38</v>
      </c>
      <c r="C16" s="223">
        <f t="shared" si="1"/>
        <v>165</v>
      </c>
      <c r="D16" s="261">
        <v>0</v>
      </c>
      <c r="E16" s="262">
        <v>165</v>
      </c>
      <c r="G16" s="11">
        <v>2016</v>
      </c>
      <c r="H16" s="11">
        <v>720</v>
      </c>
      <c r="I16" s="11">
        <v>609</v>
      </c>
    </row>
    <row r="17" spans="2:9" x14ac:dyDescent="0.25">
      <c r="B17" s="269" t="s">
        <v>39</v>
      </c>
      <c r="C17" s="223">
        <f t="shared" si="1"/>
        <v>0</v>
      </c>
      <c r="D17" s="261">
        <v>0</v>
      </c>
      <c r="E17" s="262">
        <v>0</v>
      </c>
      <c r="G17" s="11">
        <v>2017</v>
      </c>
      <c r="H17" s="11">
        <v>819</v>
      </c>
      <c r="I17" s="11">
        <v>557</v>
      </c>
    </row>
    <row r="18" spans="2:9" x14ac:dyDescent="0.25">
      <c r="B18" s="269" t="s">
        <v>40</v>
      </c>
      <c r="C18" s="223">
        <f t="shared" si="1"/>
        <v>0</v>
      </c>
      <c r="D18" s="261">
        <v>0</v>
      </c>
      <c r="E18" s="262">
        <v>0</v>
      </c>
    </row>
    <row r="19" spans="2:9" x14ac:dyDescent="0.25">
      <c r="B19" s="269" t="s">
        <v>41</v>
      </c>
      <c r="C19" s="223">
        <f t="shared" si="1"/>
        <v>11</v>
      </c>
      <c r="D19" s="261">
        <v>0</v>
      </c>
      <c r="E19" s="262">
        <v>11</v>
      </c>
    </row>
    <row r="20" spans="2:9" x14ac:dyDescent="0.25">
      <c r="B20" s="269" t="s">
        <v>42</v>
      </c>
      <c r="C20" s="223">
        <f t="shared" si="1"/>
        <v>0</v>
      </c>
      <c r="D20" s="261">
        <v>0</v>
      </c>
      <c r="E20" s="262">
        <v>0</v>
      </c>
    </row>
    <row r="21" spans="2:9" x14ac:dyDescent="0.25">
      <c r="B21" s="269" t="s">
        <v>43</v>
      </c>
      <c r="C21" s="223">
        <f t="shared" si="1"/>
        <v>0</v>
      </c>
      <c r="D21" s="261">
        <v>0</v>
      </c>
      <c r="E21" s="262">
        <v>0</v>
      </c>
    </row>
    <row r="22" spans="2:9" x14ac:dyDescent="0.25">
      <c r="B22" s="269" t="s">
        <v>44</v>
      </c>
      <c r="C22" s="223">
        <f t="shared" si="1"/>
        <v>0</v>
      </c>
      <c r="D22" s="261">
        <v>0</v>
      </c>
      <c r="E22" s="262">
        <v>0</v>
      </c>
    </row>
    <row r="23" spans="2:9" x14ac:dyDescent="0.25">
      <c r="B23" s="269" t="s">
        <v>45</v>
      </c>
      <c r="C23" s="223">
        <f t="shared" si="1"/>
        <v>0</v>
      </c>
      <c r="D23" s="261">
        <v>0</v>
      </c>
      <c r="E23" s="262">
        <v>0</v>
      </c>
    </row>
    <row r="24" spans="2:9" x14ac:dyDescent="0.25">
      <c r="B24" s="269" t="s">
        <v>46</v>
      </c>
      <c r="C24" s="223">
        <f t="shared" si="1"/>
        <v>0</v>
      </c>
      <c r="D24" s="261">
        <v>0</v>
      </c>
      <c r="E24" s="262">
        <v>0</v>
      </c>
    </row>
    <row r="25" spans="2:9" x14ac:dyDescent="0.25">
      <c r="B25" s="269" t="s">
        <v>47</v>
      </c>
      <c r="C25" s="223">
        <f t="shared" si="1"/>
        <v>123</v>
      </c>
      <c r="D25" s="261">
        <v>0</v>
      </c>
      <c r="E25" s="262">
        <v>123</v>
      </c>
    </row>
    <row r="26" spans="2:9" x14ac:dyDescent="0.25">
      <c r="B26" s="269" t="s">
        <v>48</v>
      </c>
      <c r="C26" s="223">
        <f t="shared" si="1"/>
        <v>91</v>
      </c>
      <c r="D26" s="261">
        <v>0</v>
      </c>
      <c r="E26" s="262">
        <v>91</v>
      </c>
    </row>
    <row r="27" spans="2:9" x14ac:dyDescent="0.25">
      <c r="B27" s="269" t="s">
        <v>49</v>
      </c>
      <c r="C27" s="223">
        <f t="shared" si="1"/>
        <v>0</v>
      </c>
      <c r="D27" s="261">
        <v>0</v>
      </c>
      <c r="E27" s="262">
        <v>0</v>
      </c>
    </row>
    <row r="28" spans="2:9" x14ac:dyDescent="0.25">
      <c r="B28" s="269" t="s">
        <v>50</v>
      </c>
      <c r="C28" s="223">
        <f t="shared" si="1"/>
        <v>0</v>
      </c>
      <c r="D28" s="261">
        <v>0</v>
      </c>
      <c r="E28" s="262">
        <v>0</v>
      </c>
    </row>
    <row r="29" spans="2:9" x14ac:dyDescent="0.25">
      <c r="B29" s="269" t="s">
        <v>51</v>
      </c>
      <c r="C29" s="223">
        <f t="shared" si="1"/>
        <v>329</v>
      </c>
      <c r="D29" s="261">
        <v>0</v>
      </c>
      <c r="E29" s="262">
        <v>329</v>
      </c>
    </row>
    <row r="30" spans="2:9" x14ac:dyDescent="0.25">
      <c r="B30" s="269" t="s">
        <v>52</v>
      </c>
      <c r="C30" s="223">
        <f t="shared" si="1"/>
        <v>0</v>
      </c>
      <c r="D30" s="261">
        <v>0</v>
      </c>
      <c r="E30" s="262">
        <v>0</v>
      </c>
    </row>
    <row r="31" spans="2:9" x14ac:dyDescent="0.25">
      <c r="B31" s="269" t="s">
        <v>53</v>
      </c>
      <c r="C31" s="223">
        <f t="shared" si="1"/>
        <v>0</v>
      </c>
      <c r="D31" s="261">
        <v>0</v>
      </c>
      <c r="E31" s="262">
        <v>0</v>
      </c>
    </row>
    <row r="32" spans="2:9" ht="15.75" thickBot="1" x14ac:dyDescent="0.3">
      <c r="B32" s="270" t="s">
        <v>54</v>
      </c>
      <c r="C32" s="224">
        <f t="shared" si="1"/>
        <v>0</v>
      </c>
      <c r="D32" s="257">
        <v>0</v>
      </c>
      <c r="E32" s="278">
        <v>0</v>
      </c>
    </row>
  </sheetData>
  <printOptions horizontalCentered="1"/>
  <pageMargins left="1.6929133858267718" right="0.70866141732283472" top="1.8110236220472442" bottom="0.74803149606299213" header="0.31496062992125984" footer="0.31496062992125984"/>
  <pageSetup paperSize="9" scale="35" orientation="portrait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  <pageSetUpPr fitToPage="1"/>
  </sheetPr>
  <dimension ref="A2:R32"/>
  <sheetViews>
    <sheetView zoomScale="80" zoomScaleNormal="80" workbookViewId="0">
      <selection activeCell="B2" sqref="B2:O28"/>
    </sheetView>
  </sheetViews>
  <sheetFormatPr defaultRowHeight="15" x14ac:dyDescent="0.25"/>
  <cols>
    <col min="1" max="1" width="3.85546875" style="11" customWidth="1"/>
    <col min="2" max="2" width="37.5703125" style="11" customWidth="1"/>
    <col min="3" max="4" width="10.140625" style="11" customWidth="1"/>
    <col min="5" max="5" width="9.85546875" style="11" customWidth="1"/>
    <col min="6" max="7" width="9.5703125" style="11" customWidth="1"/>
    <col min="8" max="8" width="10" style="11" customWidth="1"/>
    <col min="9" max="9" width="9.5703125" style="11" customWidth="1"/>
    <col min="10" max="10" width="9" style="11" customWidth="1"/>
    <col min="11" max="11" width="9.42578125" style="11" customWidth="1"/>
    <col min="12" max="12" width="9.28515625" style="11" customWidth="1"/>
    <col min="13" max="13" width="9.7109375" style="11" customWidth="1"/>
    <col min="14" max="14" width="8.85546875" style="11" customWidth="1"/>
    <col min="15" max="15" width="9.7109375" style="11" customWidth="1"/>
    <col min="16" max="16384" width="9.140625" style="11"/>
  </cols>
  <sheetData>
    <row r="2" spans="1:18" x14ac:dyDescent="0.25">
      <c r="B2" s="11" t="s">
        <v>355</v>
      </c>
    </row>
    <row r="3" spans="1:18" ht="12.75" customHeight="1" x14ac:dyDescent="0.25">
      <c r="B3" s="11" t="s">
        <v>356</v>
      </c>
    </row>
    <row r="4" spans="1:18" ht="10.5" customHeight="1" thickBot="1" x14ac:dyDescent="0.3"/>
    <row r="5" spans="1:18" ht="36.75" customHeight="1" thickBot="1" x14ac:dyDescent="0.3">
      <c r="B5" s="442" t="s">
        <v>3</v>
      </c>
      <c r="C5" s="443" t="s">
        <v>135</v>
      </c>
      <c r="D5" s="444" t="s">
        <v>136</v>
      </c>
      <c r="E5" s="444" t="s">
        <v>137</v>
      </c>
      <c r="F5" s="444" t="s">
        <v>138</v>
      </c>
      <c r="G5" s="445" t="s">
        <v>139</v>
      </c>
      <c r="H5" s="445" t="s">
        <v>140</v>
      </c>
      <c r="I5" s="445" t="s">
        <v>141</v>
      </c>
      <c r="J5" s="445" t="s">
        <v>142</v>
      </c>
      <c r="K5" s="445" t="s">
        <v>143</v>
      </c>
      <c r="L5" s="446" t="s">
        <v>144</v>
      </c>
      <c r="M5" s="447" t="s">
        <v>145</v>
      </c>
      <c r="N5" s="447" t="s">
        <v>419</v>
      </c>
      <c r="O5" s="448" t="s">
        <v>146</v>
      </c>
    </row>
    <row r="6" spans="1:18" ht="34.5" customHeight="1" x14ac:dyDescent="0.25">
      <c r="B6" s="156" t="s">
        <v>328</v>
      </c>
      <c r="C6" s="449">
        <v>45.9</v>
      </c>
      <c r="D6" s="450">
        <v>47.5</v>
      </c>
      <c r="E6" s="450">
        <v>49.5</v>
      </c>
      <c r="F6" s="451">
        <v>51</v>
      </c>
      <c r="G6" s="450">
        <v>50.4</v>
      </c>
      <c r="H6" s="450">
        <v>50.2</v>
      </c>
      <c r="I6" s="450">
        <v>50.3</v>
      </c>
      <c r="J6" s="450">
        <v>50.4</v>
      </c>
      <c r="K6" s="450">
        <v>50.6</v>
      </c>
      <c r="L6" s="452">
        <v>51.7</v>
      </c>
      <c r="M6" s="453">
        <v>52.6</v>
      </c>
      <c r="N6" s="453">
        <v>53.2</v>
      </c>
      <c r="O6" s="453">
        <f>SUM(N6)-M6</f>
        <v>0.60000000000000142</v>
      </c>
    </row>
    <row r="7" spans="1:18" ht="42" customHeight="1" thickBot="1" x14ac:dyDescent="0.3">
      <c r="B7" s="158" t="s">
        <v>329</v>
      </c>
      <c r="C7" s="454">
        <v>44.9</v>
      </c>
      <c r="D7" s="216">
        <v>47</v>
      </c>
      <c r="E7" s="216">
        <v>51</v>
      </c>
      <c r="F7" s="455">
        <v>51.8</v>
      </c>
      <c r="G7" s="455">
        <v>50.2</v>
      </c>
      <c r="H7" s="455">
        <v>49.8</v>
      </c>
      <c r="I7" s="455">
        <v>49.3</v>
      </c>
      <c r="J7" s="455">
        <v>48.6</v>
      </c>
      <c r="K7" s="455">
        <v>48.1</v>
      </c>
      <c r="L7" s="456">
        <v>46.7</v>
      </c>
      <c r="M7" s="217">
        <v>48</v>
      </c>
      <c r="N7" s="217">
        <v>50.9</v>
      </c>
      <c r="O7" s="217">
        <f>SUM(N7)-M7</f>
        <v>2.8999999999999986</v>
      </c>
    </row>
    <row r="8" spans="1:18" ht="26.25" customHeight="1" thickBot="1" x14ac:dyDescent="0.3">
      <c r="B8" s="457" t="s">
        <v>7</v>
      </c>
      <c r="C8" s="410"/>
      <c r="D8" s="410"/>
      <c r="E8" s="410"/>
      <c r="F8" s="410"/>
      <c r="G8" s="410"/>
      <c r="H8" s="410"/>
      <c r="I8" s="410"/>
      <c r="J8" s="410"/>
      <c r="K8" s="410"/>
      <c r="L8" s="410"/>
      <c r="M8" s="410"/>
      <c r="N8" s="410"/>
      <c r="O8" s="458"/>
      <c r="P8" s="459"/>
      <c r="Q8" s="459"/>
    </row>
    <row r="9" spans="1:18" ht="25.5" customHeight="1" thickTop="1" x14ac:dyDescent="0.25">
      <c r="B9" s="79" t="s">
        <v>330</v>
      </c>
      <c r="C9" s="460">
        <v>17.5</v>
      </c>
      <c r="D9" s="461">
        <v>20.9</v>
      </c>
      <c r="E9" s="461">
        <v>23.3</v>
      </c>
      <c r="F9" s="461">
        <v>23.6</v>
      </c>
      <c r="G9" s="461">
        <v>18.100000000000001</v>
      </c>
      <c r="H9" s="461">
        <v>19.399999999999999</v>
      </c>
      <c r="I9" s="461">
        <v>18.3</v>
      </c>
      <c r="J9" s="461">
        <v>18.5</v>
      </c>
      <c r="K9" s="461">
        <v>17.8</v>
      </c>
      <c r="L9" s="462">
        <v>18.2</v>
      </c>
      <c r="M9" s="463">
        <v>15.2</v>
      </c>
      <c r="N9" s="463">
        <v>22.1</v>
      </c>
      <c r="O9" s="404">
        <f>SUM(N9)-M9</f>
        <v>6.9000000000000021</v>
      </c>
    </row>
    <row r="10" spans="1:18" ht="24" customHeight="1" x14ac:dyDescent="0.25">
      <c r="B10" s="12" t="s">
        <v>8</v>
      </c>
      <c r="C10" s="464">
        <v>69</v>
      </c>
      <c r="D10" s="125">
        <v>72.3</v>
      </c>
      <c r="E10" s="125">
        <v>75.599999999999994</v>
      </c>
      <c r="F10" s="17">
        <v>78</v>
      </c>
      <c r="G10" s="125">
        <v>74.599999999999994</v>
      </c>
      <c r="H10" s="17">
        <v>72</v>
      </c>
      <c r="I10" s="125">
        <v>70.599999999999994</v>
      </c>
      <c r="J10" s="125">
        <v>70.900000000000006</v>
      </c>
      <c r="K10" s="125">
        <v>70.7</v>
      </c>
      <c r="L10" s="465">
        <v>70.900000000000006</v>
      </c>
      <c r="M10" s="466">
        <v>73.2</v>
      </c>
      <c r="N10" s="466">
        <v>76.3</v>
      </c>
      <c r="O10" s="466">
        <f t="shared" ref="O10:O19" si="0">SUM(N10)-M10</f>
        <v>3.0999999999999943</v>
      </c>
    </row>
    <row r="11" spans="1:18" ht="24" customHeight="1" x14ac:dyDescent="0.25">
      <c r="B11" s="12" t="s">
        <v>9</v>
      </c>
      <c r="C11" s="464">
        <v>76</v>
      </c>
      <c r="D11" s="125">
        <v>75.5</v>
      </c>
      <c r="E11" s="125">
        <v>82.2</v>
      </c>
      <c r="F11" s="17">
        <v>84</v>
      </c>
      <c r="G11" s="125">
        <v>80.3</v>
      </c>
      <c r="H11" s="125">
        <v>82.3</v>
      </c>
      <c r="I11" s="125">
        <v>79.8</v>
      </c>
      <c r="J11" s="125">
        <v>77.599999999999994</v>
      </c>
      <c r="K11" s="125">
        <v>76.3</v>
      </c>
      <c r="L11" s="465">
        <v>76.3</v>
      </c>
      <c r="M11" s="466">
        <v>78.2</v>
      </c>
      <c r="N11" s="466">
        <v>81.3</v>
      </c>
      <c r="O11" s="466">
        <f t="shared" si="0"/>
        <v>3.0999999999999943</v>
      </c>
    </row>
    <row r="12" spans="1:18" ht="24.75" customHeight="1" x14ac:dyDescent="0.25">
      <c r="B12" s="12" t="s">
        <v>10</v>
      </c>
      <c r="C12" s="467">
        <v>65.7</v>
      </c>
      <c r="D12" s="125">
        <v>68.400000000000006</v>
      </c>
      <c r="E12" s="125">
        <v>68.8</v>
      </c>
      <c r="F12" s="125">
        <v>73.599999999999994</v>
      </c>
      <c r="G12" s="17">
        <v>73</v>
      </c>
      <c r="H12" s="17">
        <v>73</v>
      </c>
      <c r="I12" s="125">
        <v>73.400000000000006</v>
      </c>
      <c r="J12" s="125">
        <v>71.400000000000006</v>
      </c>
      <c r="K12" s="125">
        <v>73.400000000000006</v>
      </c>
      <c r="L12" s="465">
        <v>73.5</v>
      </c>
      <c r="M12" s="466">
        <v>76.400000000000006</v>
      </c>
      <c r="N12" s="466">
        <v>77.8</v>
      </c>
      <c r="O12" s="466">
        <f t="shared" si="0"/>
        <v>1.3999999999999915</v>
      </c>
    </row>
    <row r="13" spans="1:18" ht="28.5" customHeight="1" thickBot="1" x14ac:dyDescent="0.3">
      <c r="B13" s="116" t="s">
        <v>11</v>
      </c>
      <c r="C13" s="468">
        <v>19</v>
      </c>
      <c r="D13" s="469">
        <v>21.1</v>
      </c>
      <c r="E13" s="469">
        <v>25.1</v>
      </c>
      <c r="F13" s="469">
        <v>25.6</v>
      </c>
      <c r="G13" s="469">
        <v>26.2</v>
      </c>
      <c r="H13" s="469">
        <v>25.9</v>
      </c>
      <c r="I13" s="469">
        <v>26.8</v>
      </c>
      <c r="J13" s="469">
        <v>24.8</v>
      </c>
      <c r="K13" s="469">
        <v>22.7</v>
      </c>
      <c r="L13" s="470">
        <v>21.4</v>
      </c>
      <c r="M13" s="471">
        <v>23.2</v>
      </c>
      <c r="N13" s="471">
        <v>24.4</v>
      </c>
      <c r="O13" s="471">
        <f t="shared" si="0"/>
        <v>1.1999999999999993</v>
      </c>
    </row>
    <row r="14" spans="1:18" ht="30.75" customHeight="1" thickBot="1" x14ac:dyDescent="0.3">
      <c r="A14" s="459"/>
      <c r="B14" s="457" t="s">
        <v>12</v>
      </c>
      <c r="C14" s="410"/>
      <c r="D14" s="410"/>
      <c r="E14" s="410"/>
      <c r="F14" s="410"/>
      <c r="G14" s="410"/>
      <c r="H14" s="410"/>
      <c r="I14" s="410"/>
      <c r="J14" s="410"/>
      <c r="K14" s="410"/>
      <c r="L14" s="410"/>
      <c r="M14" s="410"/>
      <c r="N14" s="410"/>
      <c r="O14" s="458"/>
      <c r="P14" s="459"/>
      <c r="Q14" s="459"/>
      <c r="R14" s="459"/>
    </row>
    <row r="15" spans="1:18" ht="25.5" customHeight="1" thickTop="1" x14ac:dyDescent="0.25">
      <c r="B15" s="79" t="s">
        <v>13</v>
      </c>
      <c r="C15" s="460">
        <v>69.8</v>
      </c>
      <c r="D15" s="461">
        <v>69.599999999999994</v>
      </c>
      <c r="E15" s="461">
        <v>74.900000000000006</v>
      </c>
      <c r="F15" s="461">
        <v>75.7</v>
      </c>
      <c r="G15" s="461">
        <v>73.3</v>
      </c>
      <c r="H15" s="461">
        <v>77.3</v>
      </c>
      <c r="I15" s="461">
        <v>73.900000000000006</v>
      </c>
      <c r="J15" s="461">
        <v>73.7</v>
      </c>
      <c r="K15" s="461">
        <v>82.3</v>
      </c>
      <c r="L15" s="462">
        <v>72.400000000000006</v>
      </c>
      <c r="M15" s="463">
        <v>75.5</v>
      </c>
      <c r="N15" s="463">
        <v>77.7</v>
      </c>
      <c r="O15" s="463">
        <f t="shared" si="0"/>
        <v>2.2000000000000028</v>
      </c>
    </row>
    <row r="16" spans="1:18" ht="28.5" customHeight="1" x14ac:dyDescent="0.25">
      <c r="B16" s="12" t="s">
        <v>14</v>
      </c>
      <c r="C16" s="467">
        <v>56.1</v>
      </c>
      <c r="D16" s="125">
        <v>58.4</v>
      </c>
      <c r="E16" s="125">
        <v>62.3</v>
      </c>
      <c r="F16" s="17">
        <v>62</v>
      </c>
      <c r="G16" s="125">
        <v>63.3</v>
      </c>
      <c r="H16" s="125">
        <v>61.4</v>
      </c>
      <c r="I16" s="125">
        <v>60.8</v>
      </c>
      <c r="J16" s="125">
        <v>58.9</v>
      </c>
      <c r="K16" s="125">
        <v>67.3</v>
      </c>
      <c r="L16" s="465">
        <v>54.9</v>
      </c>
      <c r="M16" s="466">
        <v>57.6</v>
      </c>
      <c r="N16" s="466">
        <v>60.5</v>
      </c>
      <c r="O16" s="466">
        <f t="shared" si="0"/>
        <v>2.8999999999999986</v>
      </c>
    </row>
    <row r="17" spans="2:15" ht="27" customHeight="1" x14ac:dyDescent="0.25">
      <c r="B17" s="12" t="s">
        <v>15</v>
      </c>
      <c r="C17" s="467">
        <v>38.1</v>
      </c>
      <c r="D17" s="125">
        <v>34.5</v>
      </c>
      <c r="E17" s="125">
        <v>34.9</v>
      </c>
      <c r="F17" s="125">
        <v>36.5</v>
      </c>
      <c r="G17" s="125">
        <v>34.1</v>
      </c>
      <c r="H17" s="125">
        <v>34.4</v>
      </c>
      <c r="I17" s="125">
        <v>35.4</v>
      </c>
      <c r="J17" s="125">
        <v>37.5</v>
      </c>
      <c r="K17" s="125">
        <v>48.6</v>
      </c>
      <c r="L17" s="465">
        <v>39.6</v>
      </c>
      <c r="M17" s="466">
        <v>38.799999999999997</v>
      </c>
      <c r="N17" s="466">
        <v>40.6</v>
      </c>
      <c r="O17" s="466">
        <f t="shared" si="0"/>
        <v>1.8000000000000043</v>
      </c>
    </row>
    <row r="18" spans="2:15" ht="27.75" customHeight="1" x14ac:dyDescent="0.25">
      <c r="B18" s="12" t="s">
        <v>16</v>
      </c>
      <c r="C18" s="467">
        <v>57.4</v>
      </c>
      <c r="D18" s="125">
        <v>59.6</v>
      </c>
      <c r="E18" s="125">
        <v>61.4</v>
      </c>
      <c r="F18" s="125">
        <v>63.5</v>
      </c>
      <c r="G18" s="125">
        <v>61.4</v>
      </c>
      <c r="H18" s="125">
        <v>62.1</v>
      </c>
      <c r="I18" s="125">
        <v>59.5</v>
      </c>
      <c r="J18" s="17">
        <v>55</v>
      </c>
      <c r="K18" s="125">
        <v>63.9</v>
      </c>
      <c r="L18" s="180">
        <v>54</v>
      </c>
      <c r="M18" s="18">
        <v>53.5</v>
      </c>
      <c r="N18" s="18">
        <v>53.9</v>
      </c>
      <c r="O18" s="18">
        <f t="shared" si="0"/>
        <v>0.39999999999999858</v>
      </c>
    </row>
    <row r="19" spans="2:15" ht="30.75" thickBot="1" x14ac:dyDescent="0.3">
      <c r="B19" s="116" t="s">
        <v>17</v>
      </c>
      <c r="C19" s="472">
        <v>19.7</v>
      </c>
      <c r="D19" s="469">
        <v>21.8</v>
      </c>
      <c r="E19" s="469">
        <v>25.6</v>
      </c>
      <c r="F19" s="25">
        <v>25</v>
      </c>
      <c r="G19" s="469">
        <v>20.3</v>
      </c>
      <c r="H19" s="469">
        <v>17.100000000000001</v>
      </c>
      <c r="I19" s="469">
        <v>18.100000000000001</v>
      </c>
      <c r="J19" s="469">
        <v>17.600000000000001</v>
      </c>
      <c r="K19" s="469">
        <v>18.899999999999999</v>
      </c>
      <c r="L19" s="470">
        <v>11.1</v>
      </c>
      <c r="M19" s="471">
        <v>11.8</v>
      </c>
      <c r="N19" s="471">
        <v>12.5</v>
      </c>
      <c r="O19" s="471">
        <f t="shared" si="0"/>
        <v>0.69999999999999929</v>
      </c>
    </row>
    <row r="21" spans="2:15" x14ac:dyDescent="0.25">
      <c r="B21" s="74" t="s">
        <v>18</v>
      </c>
    </row>
    <row r="22" spans="2:15" x14ac:dyDescent="0.25">
      <c r="B22" s="74" t="s">
        <v>19</v>
      </c>
    </row>
    <row r="23" spans="2:15" x14ac:dyDescent="0.25">
      <c r="B23" s="74" t="s">
        <v>20</v>
      </c>
    </row>
    <row r="24" spans="2:15" x14ac:dyDescent="0.25">
      <c r="B24" s="74" t="s">
        <v>421</v>
      </c>
    </row>
    <row r="25" spans="2:15" x14ac:dyDescent="0.25">
      <c r="B25" s="74" t="s">
        <v>21</v>
      </c>
    </row>
    <row r="26" spans="2:15" x14ac:dyDescent="0.25">
      <c r="B26" s="74" t="s">
        <v>422</v>
      </c>
    </row>
    <row r="27" spans="2:15" x14ac:dyDescent="0.25">
      <c r="B27" s="74" t="s">
        <v>335</v>
      </c>
    </row>
    <row r="28" spans="2:15" x14ac:dyDescent="0.25">
      <c r="B28" s="74" t="s">
        <v>336</v>
      </c>
    </row>
    <row r="32" spans="2:15" x14ac:dyDescent="0.25">
      <c r="C32" s="179"/>
    </row>
  </sheetData>
  <pageMargins left="0.9055118110236221" right="0.70866141732283472" top="1.3385826771653544" bottom="0.74803149606299213" header="0.31496062992125984" footer="0.31496062992125984"/>
  <pageSetup paperSize="9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B2:F35"/>
  <sheetViews>
    <sheetView workbookViewId="0">
      <selection activeCell="B2" sqref="B2:F34"/>
    </sheetView>
  </sheetViews>
  <sheetFormatPr defaultRowHeight="15" x14ac:dyDescent="0.25"/>
  <cols>
    <col min="1" max="1" width="2.28515625" style="2" customWidth="1"/>
    <col min="2" max="2" width="21.7109375" style="2" customWidth="1"/>
    <col min="3" max="3" width="12" style="2" customWidth="1"/>
    <col min="4" max="4" width="11" style="2" customWidth="1"/>
    <col min="5" max="6" width="10.85546875" style="2" customWidth="1"/>
    <col min="7" max="7" width="13.140625" style="2" customWidth="1"/>
    <col min="8" max="8" width="9.140625" style="2"/>
    <col min="9" max="9" width="10.28515625" style="2" customWidth="1"/>
    <col min="10" max="16384" width="9.140625" style="2"/>
  </cols>
  <sheetData>
    <row r="2" spans="2:6" x14ac:dyDescent="0.25">
      <c r="B2" s="11" t="s">
        <v>383</v>
      </c>
      <c r="C2" s="11"/>
      <c r="D2" s="11"/>
      <c r="E2" s="11"/>
      <c r="F2" s="11"/>
    </row>
    <row r="3" spans="2:6" x14ac:dyDescent="0.25">
      <c r="B3" s="11" t="s">
        <v>384</v>
      </c>
      <c r="C3" s="11"/>
      <c r="D3" s="11"/>
      <c r="E3" s="11"/>
      <c r="F3" s="11"/>
    </row>
    <row r="4" spans="2:6" ht="15.75" thickBot="1" x14ac:dyDescent="0.3">
      <c r="B4" s="11"/>
      <c r="C4" s="11"/>
      <c r="D4" s="11"/>
      <c r="E4" s="11"/>
      <c r="F4" s="11"/>
    </row>
    <row r="5" spans="2:6" ht="15.75" thickBot="1" x14ac:dyDescent="0.3">
      <c r="B5" s="769" t="s">
        <v>153</v>
      </c>
      <c r="C5" s="778" t="s">
        <v>164</v>
      </c>
      <c r="D5" s="779"/>
      <c r="E5" s="779"/>
      <c r="F5" s="780"/>
    </row>
    <row r="6" spans="2:6" x14ac:dyDescent="0.25">
      <c r="B6" s="777"/>
      <c r="C6" s="783">
        <v>2016</v>
      </c>
      <c r="D6" s="781">
        <v>2017</v>
      </c>
      <c r="E6" s="785" t="s">
        <v>154</v>
      </c>
      <c r="F6" s="786"/>
    </row>
    <row r="7" spans="2:6" ht="43.5" customHeight="1" x14ac:dyDescent="0.25">
      <c r="B7" s="777"/>
      <c r="C7" s="783"/>
      <c r="D7" s="781"/>
      <c r="E7" s="787" t="s">
        <v>149</v>
      </c>
      <c r="F7" s="789" t="s">
        <v>152</v>
      </c>
    </row>
    <row r="8" spans="2:6" ht="15.75" thickBot="1" x14ac:dyDescent="0.3">
      <c r="B8" s="770"/>
      <c r="C8" s="784"/>
      <c r="D8" s="782"/>
      <c r="E8" s="788"/>
      <c r="F8" s="790"/>
    </row>
    <row r="9" spans="2:6" ht="21" customHeight="1" x14ac:dyDescent="0.25">
      <c r="B9" s="81" t="s">
        <v>29</v>
      </c>
      <c r="C9" s="83">
        <f>SUM(C10:C34)</f>
        <v>149405</v>
      </c>
      <c r="D9" s="82">
        <f>SUM(D10:D34)</f>
        <v>133227</v>
      </c>
      <c r="E9" s="83">
        <f>SUM(D9)-C9</f>
        <v>-16178</v>
      </c>
      <c r="F9" s="84">
        <f>SUM(E9)/C9*100</f>
        <v>-10.828285532612696</v>
      </c>
    </row>
    <row r="10" spans="2:6" ht="18" customHeight="1" x14ac:dyDescent="0.25">
      <c r="B10" s="12" t="s">
        <v>30</v>
      </c>
      <c r="C10" s="76">
        <v>1969</v>
      </c>
      <c r="D10" s="76">
        <v>1692</v>
      </c>
      <c r="E10" s="9">
        <f t="shared" ref="E10:E34" si="0">SUM(D10)-C10</f>
        <v>-277</v>
      </c>
      <c r="F10" s="7">
        <f t="shared" ref="F10:F34" si="1">SUM(E10)/C10*100</f>
        <v>-14.068054850177756</v>
      </c>
    </row>
    <row r="11" spans="2:6" ht="15.75" customHeight="1" x14ac:dyDescent="0.25">
      <c r="B11" s="12" t="s">
        <v>31</v>
      </c>
      <c r="C11" s="76">
        <v>5683</v>
      </c>
      <c r="D11" s="76">
        <v>5117</v>
      </c>
      <c r="E11" s="9">
        <f t="shared" si="0"/>
        <v>-566</v>
      </c>
      <c r="F11" s="7">
        <f t="shared" si="1"/>
        <v>-9.9595284180890378</v>
      </c>
    </row>
    <row r="12" spans="2:6" x14ac:dyDescent="0.25">
      <c r="B12" s="12" t="s">
        <v>32</v>
      </c>
      <c r="C12" s="76">
        <v>7733</v>
      </c>
      <c r="D12" s="76">
        <v>6855</v>
      </c>
      <c r="E12" s="9">
        <f t="shared" si="0"/>
        <v>-878</v>
      </c>
      <c r="F12" s="7">
        <f t="shared" si="1"/>
        <v>-11.353937669727143</v>
      </c>
    </row>
    <row r="13" spans="2:6" x14ac:dyDescent="0.25">
      <c r="B13" s="12" t="s">
        <v>33</v>
      </c>
      <c r="C13" s="76">
        <v>9626</v>
      </c>
      <c r="D13" s="76">
        <v>8961</v>
      </c>
      <c r="E13" s="9">
        <f t="shared" si="0"/>
        <v>-665</v>
      </c>
      <c r="F13" s="7">
        <f t="shared" si="1"/>
        <v>-6.9083731560357364</v>
      </c>
    </row>
    <row r="14" spans="2:6" x14ac:dyDescent="0.25">
      <c r="B14" s="12" t="s">
        <v>34</v>
      </c>
      <c r="C14" s="76">
        <v>8634</v>
      </c>
      <c r="D14" s="76">
        <v>7801</v>
      </c>
      <c r="E14" s="9">
        <f t="shared" si="0"/>
        <v>-833</v>
      </c>
      <c r="F14" s="7">
        <f t="shared" si="1"/>
        <v>-9.6479036367848039</v>
      </c>
    </row>
    <row r="15" spans="2:6" x14ac:dyDescent="0.25">
      <c r="B15" s="12" t="s">
        <v>35</v>
      </c>
      <c r="C15" s="76">
        <v>4515</v>
      </c>
      <c r="D15" s="76">
        <v>3900</v>
      </c>
      <c r="E15" s="9">
        <f t="shared" si="0"/>
        <v>-615</v>
      </c>
      <c r="F15" s="7">
        <f t="shared" si="1"/>
        <v>-13.621262458471762</v>
      </c>
    </row>
    <row r="16" spans="2:6" x14ac:dyDescent="0.25">
      <c r="B16" s="12" t="s">
        <v>36</v>
      </c>
      <c r="C16" s="76">
        <v>6532</v>
      </c>
      <c r="D16" s="76">
        <v>5478</v>
      </c>
      <c r="E16" s="9">
        <f t="shared" si="0"/>
        <v>-1054</v>
      </c>
      <c r="F16" s="7">
        <f t="shared" si="1"/>
        <v>-16.135946111451315</v>
      </c>
    </row>
    <row r="17" spans="2:6" x14ac:dyDescent="0.25">
      <c r="B17" s="12" t="s">
        <v>37</v>
      </c>
      <c r="C17" s="76">
        <v>2888</v>
      </c>
      <c r="D17" s="76">
        <v>2446</v>
      </c>
      <c r="E17" s="9">
        <f t="shared" si="0"/>
        <v>-442</v>
      </c>
      <c r="F17" s="7">
        <f t="shared" si="1"/>
        <v>-15.304709141274239</v>
      </c>
    </row>
    <row r="18" spans="2:6" x14ac:dyDescent="0.25">
      <c r="B18" s="12" t="s">
        <v>38</v>
      </c>
      <c r="C18" s="76">
        <v>6390</v>
      </c>
      <c r="D18" s="76">
        <v>6226</v>
      </c>
      <c r="E18" s="9">
        <f t="shared" si="0"/>
        <v>-164</v>
      </c>
      <c r="F18" s="7">
        <f t="shared" si="1"/>
        <v>-2.5665101721439751</v>
      </c>
    </row>
    <row r="19" spans="2:6" x14ac:dyDescent="0.25">
      <c r="B19" s="12" t="s">
        <v>39</v>
      </c>
      <c r="C19" s="76">
        <v>5152</v>
      </c>
      <c r="D19" s="76">
        <v>4525</v>
      </c>
      <c r="E19" s="9">
        <f t="shared" si="0"/>
        <v>-627</v>
      </c>
      <c r="F19" s="7">
        <f t="shared" si="1"/>
        <v>-12.170031055900621</v>
      </c>
    </row>
    <row r="20" spans="2:6" x14ac:dyDescent="0.25">
      <c r="B20" s="12" t="s">
        <v>40</v>
      </c>
      <c r="C20" s="76">
        <v>6454</v>
      </c>
      <c r="D20" s="76">
        <v>5218</v>
      </c>
      <c r="E20" s="9">
        <f t="shared" si="0"/>
        <v>-1236</v>
      </c>
      <c r="F20" s="7">
        <f t="shared" si="1"/>
        <v>-19.150914161760149</v>
      </c>
    </row>
    <row r="21" spans="2:6" x14ac:dyDescent="0.25">
      <c r="B21" s="12" t="s">
        <v>41</v>
      </c>
      <c r="C21" s="76">
        <v>9218</v>
      </c>
      <c r="D21" s="76">
        <v>7741</v>
      </c>
      <c r="E21" s="9">
        <f t="shared" si="0"/>
        <v>-1477</v>
      </c>
      <c r="F21" s="7">
        <f t="shared" si="1"/>
        <v>-16.022998481232374</v>
      </c>
    </row>
    <row r="22" spans="2:6" x14ac:dyDescent="0.25">
      <c r="B22" s="12" t="s">
        <v>42</v>
      </c>
      <c r="C22" s="76">
        <v>6165</v>
      </c>
      <c r="D22" s="76">
        <v>5103</v>
      </c>
      <c r="E22" s="9">
        <f t="shared" si="0"/>
        <v>-1062</v>
      </c>
      <c r="F22" s="7">
        <f t="shared" si="1"/>
        <v>-17.226277372262775</v>
      </c>
    </row>
    <row r="23" spans="2:6" x14ac:dyDescent="0.25">
      <c r="B23" s="19" t="s">
        <v>43</v>
      </c>
      <c r="C23" s="77">
        <v>5473</v>
      </c>
      <c r="D23" s="77">
        <v>4929</v>
      </c>
      <c r="E23" s="9">
        <f t="shared" si="0"/>
        <v>-544</v>
      </c>
      <c r="F23" s="7">
        <f t="shared" si="1"/>
        <v>-9.9397040014617222</v>
      </c>
    </row>
    <row r="24" spans="2:6" x14ac:dyDescent="0.25">
      <c r="B24" s="19" t="s">
        <v>44</v>
      </c>
      <c r="C24" s="77">
        <v>7132</v>
      </c>
      <c r="D24" s="77">
        <v>6748</v>
      </c>
      <c r="E24" s="9">
        <f t="shared" si="0"/>
        <v>-384</v>
      </c>
      <c r="F24" s="7">
        <f t="shared" si="1"/>
        <v>-5.3841839596186203</v>
      </c>
    </row>
    <row r="25" spans="2:6" x14ac:dyDescent="0.25">
      <c r="B25" s="19" t="s">
        <v>45</v>
      </c>
      <c r="C25" s="77">
        <v>6555</v>
      </c>
      <c r="D25" s="77">
        <v>6244</v>
      </c>
      <c r="E25" s="9">
        <f t="shared" si="0"/>
        <v>-311</v>
      </c>
      <c r="F25" s="7">
        <f t="shared" si="1"/>
        <v>-4.7444698703279942</v>
      </c>
    </row>
    <row r="26" spans="2:6" x14ac:dyDescent="0.25">
      <c r="B26" s="19" t="s">
        <v>46</v>
      </c>
      <c r="C26" s="77">
        <v>8723</v>
      </c>
      <c r="D26" s="77">
        <v>7666</v>
      </c>
      <c r="E26" s="9">
        <f>SUM(D26)-C26</f>
        <v>-1057</v>
      </c>
      <c r="F26" s="7">
        <f>SUM(E26)/C26*100</f>
        <v>-12.117390805915395</v>
      </c>
    </row>
    <row r="27" spans="2:6" x14ac:dyDescent="0.25">
      <c r="B27" s="19" t="s">
        <v>47</v>
      </c>
      <c r="C27" s="77">
        <v>6143</v>
      </c>
      <c r="D27" s="77">
        <v>5148</v>
      </c>
      <c r="E27" s="9">
        <f t="shared" si="0"/>
        <v>-995</v>
      </c>
      <c r="F27" s="7">
        <f t="shared" si="1"/>
        <v>-16.197297737261923</v>
      </c>
    </row>
    <row r="28" spans="2:6" x14ac:dyDescent="0.25">
      <c r="B28" s="19" t="s">
        <v>48</v>
      </c>
      <c r="C28" s="77">
        <v>6495</v>
      </c>
      <c r="D28" s="77">
        <v>6400</v>
      </c>
      <c r="E28" s="9">
        <f t="shared" si="0"/>
        <v>-95</v>
      </c>
      <c r="F28" s="7">
        <f t="shared" si="1"/>
        <v>-1.4626635873749037</v>
      </c>
    </row>
    <row r="29" spans="2:6" x14ac:dyDescent="0.25">
      <c r="B29" s="19" t="s">
        <v>49</v>
      </c>
      <c r="C29" s="77">
        <v>5733</v>
      </c>
      <c r="D29" s="77">
        <v>5713</v>
      </c>
      <c r="E29" s="9">
        <f t="shared" si="0"/>
        <v>-20</v>
      </c>
      <c r="F29" s="7">
        <f t="shared" si="1"/>
        <v>-0.34885749171463459</v>
      </c>
    </row>
    <row r="30" spans="2:6" x14ac:dyDescent="0.25">
      <c r="B30" s="19" t="s">
        <v>50</v>
      </c>
      <c r="C30" s="77">
        <v>3523</v>
      </c>
      <c r="D30" s="77">
        <v>3082</v>
      </c>
      <c r="E30" s="9">
        <f t="shared" si="0"/>
        <v>-441</v>
      </c>
      <c r="F30" s="7">
        <f t="shared" si="1"/>
        <v>-12.517740562021004</v>
      </c>
    </row>
    <row r="31" spans="2:6" x14ac:dyDescent="0.25">
      <c r="B31" s="19" t="s">
        <v>51</v>
      </c>
      <c r="C31" s="77">
        <v>2582</v>
      </c>
      <c r="D31" s="77">
        <v>2162</v>
      </c>
      <c r="E31" s="9">
        <f t="shared" si="0"/>
        <v>-420</v>
      </c>
      <c r="F31" s="7">
        <f t="shared" si="1"/>
        <v>-16.266460108443066</v>
      </c>
    </row>
    <row r="32" spans="2:6" x14ac:dyDescent="0.25">
      <c r="B32" s="19" t="s">
        <v>52</v>
      </c>
      <c r="C32" s="77">
        <v>3992</v>
      </c>
      <c r="D32" s="77">
        <v>3603</v>
      </c>
      <c r="E32" s="9">
        <f t="shared" si="0"/>
        <v>-389</v>
      </c>
      <c r="F32" s="7">
        <f t="shared" si="1"/>
        <v>-9.7444889779559123</v>
      </c>
    </row>
    <row r="33" spans="2:6" x14ac:dyDescent="0.25">
      <c r="B33" s="19" t="s">
        <v>53</v>
      </c>
      <c r="C33" s="77">
        <v>8770</v>
      </c>
      <c r="D33" s="77">
        <v>7641</v>
      </c>
      <c r="E33" s="9">
        <f t="shared" si="0"/>
        <v>-1129</v>
      </c>
      <c r="F33" s="7">
        <f t="shared" si="1"/>
        <v>-12.873432155074116</v>
      </c>
    </row>
    <row r="34" spans="2:6" ht="15.75" thickBot="1" x14ac:dyDescent="0.3">
      <c r="B34" s="20" t="s">
        <v>54</v>
      </c>
      <c r="C34" s="78">
        <v>3325</v>
      </c>
      <c r="D34" s="78">
        <v>2828</v>
      </c>
      <c r="E34" s="5">
        <f t="shared" si="0"/>
        <v>-497</v>
      </c>
      <c r="F34" s="8">
        <f t="shared" si="1"/>
        <v>-14.947368421052632</v>
      </c>
    </row>
    <row r="35" spans="2:6" x14ac:dyDescent="0.25">
      <c r="D35" s="85"/>
    </row>
  </sheetData>
  <mergeCells count="7">
    <mergeCell ref="B5:B8"/>
    <mergeCell ref="C5:F5"/>
    <mergeCell ref="D6:D8"/>
    <mergeCell ref="C6:C8"/>
    <mergeCell ref="E6:F6"/>
    <mergeCell ref="E7:E8"/>
    <mergeCell ref="F7:F8"/>
  </mergeCells>
  <pageMargins left="1.6929133858267718" right="0.70866141732283472" top="1.7322834645669292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B2:I44"/>
  <sheetViews>
    <sheetView zoomScaleNormal="100" workbookViewId="0">
      <selection activeCell="B2" sqref="B2:G44"/>
    </sheetView>
  </sheetViews>
  <sheetFormatPr defaultRowHeight="15" x14ac:dyDescent="0.25"/>
  <cols>
    <col min="1" max="1" width="2.28515625" style="11" customWidth="1"/>
    <col min="2" max="2" width="60.28515625" style="11" customWidth="1"/>
    <col min="3" max="3" width="10.28515625" style="11" customWidth="1"/>
    <col min="4" max="4" width="9.140625" style="11" customWidth="1"/>
    <col min="5" max="5" width="11" style="11" customWidth="1"/>
    <col min="6" max="6" width="8.7109375" style="11" customWidth="1"/>
    <col min="7" max="7" width="13.5703125" style="11" customWidth="1"/>
    <col min="8" max="8" width="9.140625" style="11"/>
    <col min="9" max="9" width="10.28515625" style="11" customWidth="1"/>
    <col min="10" max="16384" width="9.140625" style="11"/>
  </cols>
  <sheetData>
    <row r="2" spans="2:9" x14ac:dyDescent="0.25">
      <c r="B2" s="11" t="s">
        <v>382</v>
      </c>
    </row>
    <row r="3" spans="2:9" ht="15.75" thickBot="1" x14ac:dyDescent="0.3">
      <c r="B3" s="11" t="s">
        <v>193</v>
      </c>
    </row>
    <row r="4" spans="2:9" x14ac:dyDescent="0.25">
      <c r="B4" s="760" t="s">
        <v>147</v>
      </c>
      <c r="C4" s="792">
        <v>2016</v>
      </c>
      <c r="D4" s="763"/>
      <c r="E4" s="792">
        <v>2017</v>
      </c>
      <c r="F4" s="763"/>
      <c r="G4" s="760" t="s">
        <v>154</v>
      </c>
    </row>
    <row r="5" spans="2:9" x14ac:dyDescent="0.25">
      <c r="B5" s="791"/>
      <c r="C5" s="793"/>
      <c r="D5" s="794"/>
      <c r="E5" s="793"/>
      <c r="F5" s="794"/>
      <c r="G5" s="795"/>
    </row>
    <row r="6" spans="2:9" ht="43.5" customHeight="1" thickBot="1" x14ac:dyDescent="0.3">
      <c r="B6" s="774"/>
      <c r="C6" s="562" t="s">
        <v>4</v>
      </c>
      <c r="D6" s="559" t="s">
        <v>152</v>
      </c>
      <c r="E6" s="562" t="s">
        <v>4</v>
      </c>
      <c r="F6" s="559" t="s">
        <v>152</v>
      </c>
      <c r="G6" s="565" t="s">
        <v>4</v>
      </c>
    </row>
    <row r="7" spans="2:9" ht="30" customHeight="1" thickBot="1" x14ac:dyDescent="0.3">
      <c r="B7" s="33" t="s">
        <v>166</v>
      </c>
      <c r="C7" s="113">
        <v>165352</v>
      </c>
      <c r="D7" s="114">
        <v>100</v>
      </c>
      <c r="E7" s="113">
        <v>149822</v>
      </c>
      <c r="F7" s="114">
        <v>100</v>
      </c>
      <c r="G7" s="115">
        <f>SUM(E7)-C7</f>
        <v>-15530</v>
      </c>
    </row>
    <row r="8" spans="2:9" ht="30.75" customHeight="1" thickBot="1" x14ac:dyDescent="0.3">
      <c r="B8" s="66" t="s">
        <v>167</v>
      </c>
      <c r="C8" s="67">
        <f>SUM(C9)+C26</f>
        <v>144737</v>
      </c>
      <c r="D8" s="417">
        <f>SUM(C8)/C7*100</f>
        <v>87.532657603173831</v>
      </c>
      <c r="E8" s="67">
        <f>SUM(E9)+E26</f>
        <v>133698</v>
      </c>
      <c r="F8" s="417">
        <f>SUM(E8)/E7*100</f>
        <v>89.237895636154903</v>
      </c>
      <c r="G8" s="286">
        <f>SUM(E8)-C8</f>
        <v>-11039</v>
      </c>
    </row>
    <row r="9" spans="2:9" ht="22.5" customHeight="1" x14ac:dyDescent="0.25">
      <c r="B9" s="630" t="s">
        <v>168</v>
      </c>
      <c r="C9" s="631">
        <f>SUM(C11:C12)</f>
        <v>85617</v>
      </c>
      <c r="D9" s="632">
        <f>SUM(C9)/C7*100</f>
        <v>51.778629832115733</v>
      </c>
      <c r="E9" s="631">
        <f>SUM(E11:E12)</f>
        <v>80012</v>
      </c>
      <c r="F9" s="632">
        <f>SUM(E9)/E7*100</f>
        <v>53.404706918877068</v>
      </c>
      <c r="G9" s="633">
        <f>SUM(E9)-C9</f>
        <v>-5605</v>
      </c>
    </row>
    <row r="10" spans="2:9" ht="22.5" customHeight="1" x14ac:dyDescent="0.25">
      <c r="B10" s="86" t="s">
        <v>1</v>
      </c>
      <c r="C10" s="87"/>
      <c r="D10" s="88"/>
      <c r="E10" s="87"/>
      <c r="F10" s="88"/>
      <c r="G10" s="109"/>
    </row>
    <row r="11" spans="2:9" ht="24" customHeight="1" x14ac:dyDescent="0.25">
      <c r="B11" s="634" t="s">
        <v>169</v>
      </c>
      <c r="C11" s="616">
        <v>66233</v>
      </c>
      <c r="D11" s="617">
        <f>SUM(C11)/C7*100</f>
        <v>40.05575983356718</v>
      </c>
      <c r="E11" s="616">
        <v>60284</v>
      </c>
      <c r="F11" s="617">
        <f>SUM(E11)/E7*100</f>
        <v>40.237081336519338</v>
      </c>
      <c r="G11" s="618">
        <f>SUM(E11)-C11</f>
        <v>-5949</v>
      </c>
    </row>
    <row r="12" spans="2:9" ht="26.25" customHeight="1" thickBot="1" x14ac:dyDescent="0.3">
      <c r="B12" s="635" t="s">
        <v>170</v>
      </c>
      <c r="C12" s="636">
        <v>19384</v>
      </c>
      <c r="D12" s="637">
        <f>SUM(C12)/C7*100</f>
        <v>11.72286999854855</v>
      </c>
      <c r="E12" s="636">
        <v>19728</v>
      </c>
      <c r="F12" s="637">
        <f>SUM(E12)/E7*100</f>
        <v>13.167625582357731</v>
      </c>
      <c r="G12" s="638">
        <f>SUM(E12)-C12</f>
        <v>344</v>
      </c>
      <c r="H12" s="488">
        <f>SUM(E12/E9*100)</f>
        <v>24.656301554766785</v>
      </c>
    </row>
    <row r="13" spans="2:9" ht="26.25" customHeight="1" thickTop="1" x14ac:dyDescent="0.25">
      <c r="B13" s="639" t="s">
        <v>171</v>
      </c>
      <c r="C13" s="640"/>
      <c r="D13" s="641"/>
      <c r="E13" s="640"/>
      <c r="F13" s="641"/>
      <c r="G13" s="642"/>
      <c r="I13" s="488"/>
    </row>
    <row r="14" spans="2:9" ht="26.25" customHeight="1" x14ac:dyDescent="0.25">
      <c r="B14" s="102" t="s">
        <v>172</v>
      </c>
      <c r="C14" s="49">
        <v>3879</v>
      </c>
      <c r="D14" s="97">
        <f>SUM(C14)/C7*100</f>
        <v>2.3459044946538294</v>
      </c>
      <c r="E14" s="49">
        <v>4198</v>
      </c>
      <c r="F14" s="97">
        <f>SUM(E14)/E7*100</f>
        <v>2.8019916968135523</v>
      </c>
      <c r="G14" s="55">
        <f t="shared" ref="G14:G44" si="0">SUM(E14)-C14</f>
        <v>319</v>
      </c>
    </row>
    <row r="15" spans="2:9" ht="26.25" customHeight="1" x14ac:dyDescent="0.25">
      <c r="B15" s="89" t="s">
        <v>173</v>
      </c>
      <c r="C15" s="13">
        <v>2670</v>
      </c>
      <c r="D15" s="90">
        <f>SUM(C15)/C7*100</f>
        <v>1.6147370458174075</v>
      </c>
      <c r="E15" s="13">
        <v>2657</v>
      </c>
      <c r="F15" s="90">
        <f>SUM(E15)/E7*100</f>
        <v>1.773437812871274</v>
      </c>
      <c r="G15" s="53">
        <f t="shared" si="0"/>
        <v>-13</v>
      </c>
    </row>
    <row r="16" spans="2:9" ht="28.5" customHeight="1" x14ac:dyDescent="0.25">
      <c r="B16" s="89" t="s">
        <v>174</v>
      </c>
      <c r="C16" s="13">
        <v>2992</v>
      </c>
      <c r="D16" s="90">
        <f>SUM(C16)/C7*100</f>
        <v>1.8094731240021287</v>
      </c>
      <c r="E16" s="13">
        <v>2682</v>
      </c>
      <c r="F16" s="90">
        <f>SUM(E16)/E7*100</f>
        <v>1.7901242808132316</v>
      </c>
      <c r="G16" s="53">
        <f t="shared" si="0"/>
        <v>-310</v>
      </c>
    </row>
    <row r="17" spans="2:7" ht="27" customHeight="1" x14ac:dyDescent="0.25">
      <c r="B17" s="643" t="s">
        <v>175</v>
      </c>
      <c r="C17" s="13">
        <v>10</v>
      </c>
      <c r="D17" s="90">
        <f>SUM(C17)/C7*100</f>
        <v>6.047704291450965E-3</v>
      </c>
      <c r="E17" s="91">
        <v>21</v>
      </c>
      <c r="F17" s="92">
        <f>SUM(E17)/E7*100</f>
        <v>1.4016633071244544E-2</v>
      </c>
      <c r="G17" s="110">
        <f t="shared" si="0"/>
        <v>11</v>
      </c>
    </row>
    <row r="18" spans="2:7" ht="30" x14ac:dyDescent="0.25">
      <c r="B18" s="89" t="s">
        <v>116</v>
      </c>
      <c r="C18" s="13">
        <v>3892</v>
      </c>
      <c r="D18" s="90">
        <f>SUM(C18)/C7*100</f>
        <v>2.3537665102327154</v>
      </c>
      <c r="E18" s="13">
        <v>3636</v>
      </c>
      <c r="F18" s="90">
        <f>SUM(E18)/E7*100</f>
        <v>2.426879897478341</v>
      </c>
      <c r="G18" s="53">
        <f t="shared" si="0"/>
        <v>-256</v>
      </c>
    </row>
    <row r="19" spans="2:7" ht="34.5" customHeight="1" x14ac:dyDescent="0.25">
      <c r="B19" s="89" t="s">
        <v>124</v>
      </c>
      <c r="C19" s="13">
        <v>939</v>
      </c>
      <c r="D19" s="90">
        <f>SUM(C19)/C7*100</f>
        <v>0.56787943296724563</v>
      </c>
      <c r="E19" s="91">
        <v>1344</v>
      </c>
      <c r="F19" s="92">
        <f>SUM(E19)/E7*100</f>
        <v>0.8970645165596508</v>
      </c>
      <c r="G19" s="110">
        <f t="shared" si="0"/>
        <v>405</v>
      </c>
    </row>
    <row r="20" spans="2:7" ht="30" customHeight="1" x14ac:dyDescent="0.25">
      <c r="B20" s="89" t="s">
        <v>176</v>
      </c>
      <c r="C20" s="13">
        <v>109</v>
      </c>
      <c r="D20" s="90">
        <f>SUM(C20)/C7*100</f>
        <v>6.591997677681552E-2</v>
      </c>
      <c r="E20" s="91">
        <v>166</v>
      </c>
      <c r="F20" s="92">
        <f>SUM(E20)/E7*100</f>
        <v>0.11079814713459972</v>
      </c>
      <c r="G20" s="110">
        <f t="shared" si="0"/>
        <v>57</v>
      </c>
    </row>
    <row r="21" spans="2:7" ht="32.25" customHeight="1" x14ac:dyDescent="0.25">
      <c r="B21" s="89" t="s">
        <v>177</v>
      </c>
      <c r="C21" s="13">
        <v>0</v>
      </c>
      <c r="D21" s="90">
        <f>SUM(C21)/C7*100</f>
        <v>0</v>
      </c>
      <c r="E21" s="91">
        <v>1</v>
      </c>
      <c r="F21" s="92">
        <f>SUM(E21)/E7*100</f>
        <v>6.6745871767831164E-4</v>
      </c>
      <c r="G21" s="110">
        <f t="shared" si="0"/>
        <v>1</v>
      </c>
    </row>
    <row r="22" spans="2:7" ht="33.75" customHeight="1" x14ac:dyDescent="0.25">
      <c r="B22" s="89" t="s">
        <v>178</v>
      </c>
      <c r="C22" s="13">
        <v>0</v>
      </c>
      <c r="D22" s="90">
        <f>SUM(C22)/C7*100</f>
        <v>0</v>
      </c>
      <c r="E22" s="91">
        <v>0</v>
      </c>
      <c r="F22" s="92">
        <f>SUM(E22)/E7*100</f>
        <v>0</v>
      </c>
      <c r="G22" s="110">
        <f t="shared" si="0"/>
        <v>0</v>
      </c>
    </row>
    <row r="23" spans="2:7" ht="36.75" customHeight="1" x14ac:dyDescent="0.25">
      <c r="B23" s="89" t="s">
        <v>179</v>
      </c>
      <c r="C23" s="13">
        <v>21</v>
      </c>
      <c r="D23" s="90">
        <f>SUM(C23)/C7*100</f>
        <v>1.2700179012047026E-2</v>
      </c>
      <c r="E23" s="91">
        <v>2</v>
      </c>
      <c r="F23" s="92">
        <f>SUM(E23)/E7*100</f>
        <v>1.3349174353566233E-3</v>
      </c>
      <c r="G23" s="110">
        <f t="shared" si="0"/>
        <v>-19</v>
      </c>
    </row>
    <row r="24" spans="2:7" ht="30" customHeight="1" x14ac:dyDescent="0.25">
      <c r="B24" s="103" t="s">
        <v>180</v>
      </c>
      <c r="C24" s="46">
        <v>246</v>
      </c>
      <c r="D24" s="95">
        <f>SUM(C24)/C7*100</f>
        <v>0.14877352556969373</v>
      </c>
      <c r="E24" s="104">
        <v>249</v>
      </c>
      <c r="F24" s="105">
        <f>SUM(E24)/E7*100</f>
        <v>0.1661972207018996</v>
      </c>
      <c r="G24" s="111">
        <f t="shared" si="0"/>
        <v>3</v>
      </c>
    </row>
    <row r="25" spans="2:7" ht="27.75" customHeight="1" thickBot="1" x14ac:dyDescent="0.3">
      <c r="B25" s="624" t="s">
        <v>188</v>
      </c>
      <c r="C25" s="46">
        <v>4636</v>
      </c>
      <c r="D25" s="95">
        <f>SUM(C25)/C7*100</f>
        <v>2.8037157095166672</v>
      </c>
      <c r="E25" s="46">
        <v>4793</v>
      </c>
      <c r="F25" s="95">
        <f>SUM(E25)/E7*100</f>
        <v>3.1991296338321478</v>
      </c>
      <c r="G25" s="54">
        <f t="shared" si="0"/>
        <v>157</v>
      </c>
    </row>
    <row r="26" spans="2:7" ht="26.25" customHeight="1" thickBot="1" x14ac:dyDescent="0.3">
      <c r="B26" s="626" t="s">
        <v>181</v>
      </c>
      <c r="C26" s="627">
        <f>SUM(C27:C35)</f>
        <v>59120</v>
      </c>
      <c r="D26" s="628">
        <f>SUM(C26)/C7*100</f>
        <v>35.754027771058105</v>
      </c>
      <c r="E26" s="627">
        <f>SUM(E27:E35)</f>
        <v>53686</v>
      </c>
      <c r="F26" s="628">
        <f>SUM(E26)/E7*100</f>
        <v>35.833188717277835</v>
      </c>
      <c r="G26" s="629">
        <f t="shared" si="0"/>
        <v>-5434</v>
      </c>
    </row>
    <row r="27" spans="2:7" ht="60" customHeight="1" x14ac:dyDescent="0.25">
      <c r="B27" s="96" t="s">
        <v>182</v>
      </c>
      <c r="C27" s="49">
        <v>4725</v>
      </c>
      <c r="D27" s="97">
        <f>SUM(C27)/C7*100</f>
        <v>2.8575402777105809</v>
      </c>
      <c r="E27" s="625">
        <v>4403</v>
      </c>
      <c r="F27" s="97">
        <f>SUM(E27)/E7*100</f>
        <v>2.938820733937606</v>
      </c>
      <c r="G27" s="55">
        <f t="shared" si="0"/>
        <v>-322</v>
      </c>
    </row>
    <row r="28" spans="2:7" ht="25.5" customHeight="1" x14ac:dyDescent="0.25">
      <c r="B28" s="93" t="s">
        <v>125</v>
      </c>
      <c r="C28" s="13">
        <v>1</v>
      </c>
      <c r="D28" s="90">
        <f>SUM(C28)/C7*100</f>
        <v>6.0477042914509655E-4</v>
      </c>
      <c r="E28" s="91">
        <v>0</v>
      </c>
      <c r="F28" s="92">
        <f>SUM(E28)/E7*100</f>
        <v>0</v>
      </c>
      <c r="G28" s="110">
        <f t="shared" si="0"/>
        <v>-1</v>
      </c>
    </row>
    <row r="29" spans="2:7" ht="24" customHeight="1" x14ac:dyDescent="0.25">
      <c r="B29" s="93" t="s">
        <v>183</v>
      </c>
      <c r="C29" s="13">
        <v>32937</v>
      </c>
      <c r="D29" s="90">
        <f>SUM(C29)/C7*100</f>
        <v>19.919323624752046</v>
      </c>
      <c r="E29" s="91">
        <v>26924</v>
      </c>
      <c r="F29" s="90">
        <f>SUM(E29)/E7*100</f>
        <v>17.970658514770861</v>
      </c>
      <c r="G29" s="53">
        <f t="shared" si="0"/>
        <v>-6013</v>
      </c>
    </row>
    <row r="30" spans="2:7" ht="27" customHeight="1" x14ac:dyDescent="0.25">
      <c r="B30" s="93" t="s">
        <v>127</v>
      </c>
      <c r="C30" s="13">
        <v>11104</v>
      </c>
      <c r="D30" s="90">
        <f>SUM(C30)/C7*100</f>
        <v>6.7153708452271514</v>
      </c>
      <c r="E30" s="13">
        <v>9654</v>
      </c>
      <c r="F30" s="90">
        <f>SUM(E30)/E7*100</f>
        <v>6.4436464604664208</v>
      </c>
      <c r="G30" s="53">
        <f t="shared" si="0"/>
        <v>-1450</v>
      </c>
    </row>
    <row r="31" spans="2:7" ht="24" customHeight="1" x14ac:dyDescent="0.25">
      <c r="B31" s="93" t="s">
        <v>128</v>
      </c>
      <c r="C31" s="13">
        <v>726</v>
      </c>
      <c r="D31" s="90">
        <f>SUM(C31)/C7*100</f>
        <v>0.43906333155934008</v>
      </c>
      <c r="E31" s="13">
        <v>533</v>
      </c>
      <c r="F31" s="90">
        <f>SUM(E31)/E7*100</f>
        <v>0.35575549652254013</v>
      </c>
      <c r="G31" s="53">
        <f t="shared" si="0"/>
        <v>-193</v>
      </c>
    </row>
    <row r="32" spans="2:7" ht="30" customHeight="1" x14ac:dyDescent="0.25">
      <c r="B32" s="93" t="s">
        <v>129</v>
      </c>
      <c r="C32" s="13">
        <v>817</v>
      </c>
      <c r="D32" s="90">
        <f>SUM(C32)/C7*100</f>
        <v>0.49409744061154387</v>
      </c>
      <c r="E32" s="13">
        <v>2112</v>
      </c>
      <c r="F32" s="90">
        <f>SUM(E32)/E7*100</f>
        <v>1.4096728117365942</v>
      </c>
      <c r="G32" s="53">
        <f t="shared" si="0"/>
        <v>1295</v>
      </c>
    </row>
    <row r="33" spans="2:7" ht="29.25" customHeight="1" x14ac:dyDescent="0.25">
      <c r="B33" s="93" t="s">
        <v>121</v>
      </c>
      <c r="C33" s="13">
        <v>1197</v>
      </c>
      <c r="D33" s="90">
        <f>SUM(C33)/C7*100</f>
        <v>0.72391020368668058</v>
      </c>
      <c r="E33" s="13">
        <v>1837</v>
      </c>
      <c r="F33" s="90">
        <f>SUM(E33)/E7*100</f>
        <v>1.2261216643750583</v>
      </c>
      <c r="G33" s="53">
        <f t="shared" si="0"/>
        <v>640</v>
      </c>
    </row>
    <row r="34" spans="2:7" ht="28.5" customHeight="1" x14ac:dyDescent="0.25">
      <c r="B34" s="94" t="s">
        <v>122</v>
      </c>
      <c r="C34" s="46">
        <v>1801</v>
      </c>
      <c r="D34" s="95">
        <f>SUM(C34)/C7*100</f>
        <v>1.0891915428903187</v>
      </c>
      <c r="E34" s="46">
        <v>1453</v>
      </c>
      <c r="F34" s="95">
        <f>SUM(E34)/E7*100</f>
        <v>0.96981751678658668</v>
      </c>
      <c r="G34" s="54">
        <f t="shared" si="0"/>
        <v>-348</v>
      </c>
    </row>
    <row r="35" spans="2:7" ht="24.75" customHeight="1" thickBot="1" x14ac:dyDescent="0.3">
      <c r="B35" s="94" t="s">
        <v>130</v>
      </c>
      <c r="C35" s="46">
        <v>5812</v>
      </c>
      <c r="D35" s="95">
        <f>SUM(C35)/C7*100</f>
        <v>3.5149257341913009</v>
      </c>
      <c r="E35" s="46">
        <v>6770</v>
      </c>
      <c r="F35" s="95">
        <f>SUM(E35)/E7*100</f>
        <v>4.5186955186821702</v>
      </c>
      <c r="G35" s="54">
        <f t="shared" si="0"/>
        <v>958</v>
      </c>
    </row>
    <row r="36" spans="2:7" ht="24.75" customHeight="1" thickBot="1" x14ac:dyDescent="0.3">
      <c r="B36" s="619" t="s">
        <v>184</v>
      </c>
      <c r="C36" s="620">
        <f>SUM(C37,C39,C41:C42,C44)</f>
        <v>20615</v>
      </c>
      <c r="D36" s="621">
        <f>SUM(C36)/C7*100</f>
        <v>12.467342396826165</v>
      </c>
      <c r="E36" s="620">
        <f>SUM(E37,E39,E41:E42,E44)</f>
        <v>16124</v>
      </c>
      <c r="F36" s="621">
        <f>SUM(E36)/E7*100</f>
        <v>10.762104363845095</v>
      </c>
      <c r="G36" s="622">
        <f t="shared" si="0"/>
        <v>-4491</v>
      </c>
    </row>
    <row r="37" spans="2:7" ht="27" customHeight="1" x14ac:dyDescent="0.25">
      <c r="B37" s="96" t="s">
        <v>117</v>
      </c>
      <c r="C37" s="49">
        <v>3112</v>
      </c>
      <c r="D37" s="97">
        <f>SUM(C37)/C7*100</f>
        <v>1.8820455754995402</v>
      </c>
      <c r="E37" s="49">
        <v>1947</v>
      </c>
      <c r="F37" s="97">
        <f>SUM(E37)/E7*100</f>
        <v>1.2995421233196727</v>
      </c>
      <c r="G37" s="55">
        <f t="shared" si="0"/>
        <v>-1165</v>
      </c>
    </row>
    <row r="38" spans="2:7" ht="23.25" customHeight="1" x14ac:dyDescent="0.25">
      <c r="B38" s="623" t="s">
        <v>185</v>
      </c>
      <c r="C38" s="13">
        <v>352</v>
      </c>
      <c r="D38" s="90">
        <f>SUM(C38)/C7*100</f>
        <v>0.21287919105907396</v>
      </c>
      <c r="E38" s="91">
        <v>344</v>
      </c>
      <c r="F38" s="97">
        <f>SUM(E38)/E7*100</f>
        <v>0.2296057988813392</v>
      </c>
      <c r="G38" s="110">
        <f t="shared" si="0"/>
        <v>-8</v>
      </c>
    </row>
    <row r="39" spans="2:7" ht="25.5" customHeight="1" x14ac:dyDescent="0.25">
      <c r="B39" s="93" t="s">
        <v>118</v>
      </c>
      <c r="C39" s="13">
        <v>14194</v>
      </c>
      <c r="D39" s="90">
        <f>SUM(C39)/C7*100</f>
        <v>8.5841114712854996</v>
      </c>
      <c r="E39" s="13">
        <v>12458</v>
      </c>
      <c r="F39" s="90">
        <f>SUM(E39)/E7*100</f>
        <v>8.3152007048364069</v>
      </c>
      <c r="G39" s="53">
        <f t="shared" si="0"/>
        <v>-1736</v>
      </c>
    </row>
    <row r="40" spans="2:7" ht="27" customHeight="1" x14ac:dyDescent="0.25">
      <c r="B40" s="623" t="s">
        <v>186</v>
      </c>
      <c r="C40" s="13">
        <v>134</v>
      </c>
      <c r="D40" s="90">
        <f>SUM(C40)/C7*100</f>
        <v>8.1039237505442924E-2</v>
      </c>
      <c r="E40" s="91">
        <v>104</v>
      </c>
      <c r="F40" s="92">
        <f>SUM(E40)/E7*100</f>
        <v>6.9415706638544405E-2</v>
      </c>
      <c r="G40" s="110">
        <f t="shared" si="0"/>
        <v>-30</v>
      </c>
    </row>
    <row r="41" spans="2:7" ht="28.5" customHeight="1" x14ac:dyDescent="0.25">
      <c r="B41" s="93" t="s">
        <v>119</v>
      </c>
      <c r="C41" s="13">
        <v>6</v>
      </c>
      <c r="D41" s="90">
        <f>SUM(C41)/C7*100</f>
        <v>3.6286225748705793E-3</v>
      </c>
      <c r="E41" s="13">
        <v>3</v>
      </c>
      <c r="F41" s="90">
        <f>SUM(E41)/E7*100</f>
        <v>2.0023761530349347E-3</v>
      </c>
      <c r="G41" s="53">
        <f t="shared" si="0"/>
        <v>-3</v>
      </c>
    </row>
    <row r="42" spans="2:7" ht="25.5" customHeight="1" x14ac:dyDescent="0.25">
      <c r="B42" s="93" t="s">
        <v>120</v>
      </c>
      <c r="C42" s="13">
        <v>1193</v>
      </c>
      <c r="D42" s="90">
        <f>SUM(C42)/C7*100</f>
        <v>0.72149112197010012</v>
      </c>
      <c r="E42" s="13">
        <v>1042</v>
      </c>
      <c r="F42" s="90">
        <f>SUM(E42)/E7*100</f>
        <v>0.69549198382080069</v>
      </c>
      <c r="G42" s="53">
        <f t="shared" si="0"/>
        <v>-151</v>
      </c>
    </row>
    <row r="43" spans="2:7" ht="29.25" customHeight="1" x14ac:dyDescent="0.25">
      <c r="B43" s="623" t="s">
        <v>187</v>
      </c>
      <c r="C43" s="13">
        <v>186</v>
      </c>
      <c r="D43" s="90">
        <f>SUM(C43)/C7*100</f>
        <v>0.11248729982098796</v>
      </c>
      <c r="E43" s="91">
        <v>119</v>
      </c>
      <c r="F43" s="92">
        <f>SUM(E43)/E7*100</f>
        <v>7.942758740371908E-2</v>
      </c>
      <c r="G43" s="110">
        <f t="shared" si="0"/>
        <v>-67</v>
      </c>
    </row>
    <row r="44" spans="2:7" ht="36" customHeight="1" thickBot="1" x14ac:dyDescent="0.3">
      <c r="B44" s="98" t="s">
        <v>126</v>
      </c>
      <c r="C44" s="21">
        <v>2110</v>
      </c>
      <c r="D44" s="101">
        <f>SUM(C44)/C7*100</f>
        <v>1.2760656054961537</v>
      </c>
      <c r="E44" s="99">
        <v>674</v>
      </c>
      <c r="F44" s="100">
        <f>SUM(E44)/E7*100</f>
        <v>0.44986717571518203</v>
      </c>
      <c r="G44" s="112">
        <f t="shared" si="0"/>
        <v>-1436</v>
      </c>
    </row>
  </sheetData>
  <mergeCells count="4">
    <mergeCell ref="B4:B6"/>
    <mergeCell ref="E4:F5"/>
    <mergeCell ref="C4:D5"/>
    <mergeCell ref="G4:G5"/>
  </mergeCells>
  <pageMargins left="1.6929133858267718" right="0.70866141732283472" top="0.94488188976377963" bottom="0.74803149606299213" header="0.31496062992125984" footer="0.31496062992125984"/>
  <pageSetup paperSize="9" scale="5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2:H13"/>
  <sheetViews>
    <sheetView workbookViewId="0">
      <selection activeCell="B2" sqref="B2:H13"/>
    </sheetView>
  </sheetViews>
  <sheetFormatPr defaultRowHeight="15" x14ac:dyDescent="0.25"/>
  <cols>
    <col min="1" max="1" width="2.28515625" style="2" customWidth="1"/>
    <col min="2" max="2" width="38.28515625" style="2" customWidth="1"/>
    <col min="3" max="3" width="10" style="2" customWidth="1"/>
    <col min="4" max="4" width="8.5703125" style="2" customWidth="1"/>
    <col min="5" max="5" width="9.140625" style="2"/>
    <col min="6" max="6" width="8.140625" style="2" customWidth="1"/>
    <col min="7" max="7" width="9.140625" style="2" customWidth="1"/>
    <col min="8" max="8" width="7" style="2" customWidth="1"/>
    <col min="9" max="9" width="10.28515625" style="2" customWidth="1"/>
    <col min="10" max="16384" width="9.140625" style="2"/>
  </cols>
  <sheetData>
    <row r="2" spans="2:8" x14ac:dyDescent="0.25">
      <c r="B2" s="11" t="s">
        <v>380</v>
      </c>
    </row>
    <row r="3" spans="2:8" x14ac:dyDescent="0.25">
      <c r="B3" s="11" t="s">
        <v>381</v>
      </c>
    </row>
    <row r="4" spans="2:8" ht="15.75" thickBot="1" x14ac:dyDescent="0.3"/>
    <row r="5" spans="2:8" ht="27.75" customHeight="1" x14ac:dyDescent="0.25">
      <c r="B5" s="796" t="s">
        <v>189</v>
      </c>
      <c r="C5" s="799">
        <v>2016</v>
      </c>
      <c r="D5" s="799"/>
      <c r="E5" s="798">
        <v>2017</v>
      </c>
      <c r="F5" s="799"/>
      <c r="G5" s="799" t="s">
        <v>154</v>
      </c>
      <c r="H5" s="776"/>
    </row>
    <row r="6" spans="2:8" ht="32.25" customHeight="1" thickBot="1" x14ac:dyDescent="0.3">
      <c r="B6" s="797"/>
      <c r="C6" s="127" t="s">
        <v>151</v>
      </c>
      <c r="D6" s="127" t="s">
        <v>152</v>
      </c>
      <c r="E6" s="128" t="s">
        <v>151</v>
      </c>
      <c r="F6" s="127" t="s">
        <v>152</v>
      </c>
      <c r="G6" s="129" t="s">
        <v>151</v>
      </c>
      <c r="H6" s="29" t="s">
        <v>152</v>
      </c>
    </row>
    <row r="7" spans="2:8" ht="30" customHeight="1" x14ac:dyDescent="0.25">
      <c r="B7" s="130" t="s">
        <v>4</v>
      </c>
      <c r="C7" s="71">
        <v>85617</v>
      </c>
      <c r="D7" s="131">
        <f>SUM(D8:D9)</f>
        <v>100</v>
      </c>
      <c r="E7" s="70">
        <v>80012</v>
      </c>
      <c r="F7" s="131">
        <f>SUM(F8:F9)</f>
        <v>100</v>
      </c>
      <c r="G7" s="133">
        <f>E7-C7</f>
        <v>-5605</v>
      </c>
      <c r="H7" s="132">
        <f>G7/C7*100</f>
        <v>-6.5465970543233238</v>
      </c>
    </row>
    <row r="8" spans="2:8" ht="29.25" customHeight="1" x14ac:dyDescent="0.25">
      <c r="B8" s="12" t="s">
        <v>5</v>
      </c>
      <c r="C8" s="9">
        <v>40181</v>
      </c>
      <c r="D8" s="10">
        <f>SUM(C8)/C7*100</f>
        <v>46.931100131983136</v>
      </c>
      <c r="E8" s="6">
        <v>37450</v>
      </c>
      <c r="F8" s="10">
        <f>SUM(E8)/E7*100</f>
        <v>46.805479178123285</v>
      </c>
      <c r="G8" s="134">
        <f>E8-C8</f>
        <v>-2731</v>
      </c>
      <c r="H8" s="80">
        <f>E8*100/C8-100</f>
        <v>-6.7967447300963073</v>
      </c>
    </row>
    <row r="9" spans="2:8" ht="27.75" customHeight="1" thickBot="1" x14ac:dyDescent="0.3">
      <c r="B9" s="116" t="s">
        <v>6</v>
      </c>
      <c r="C9" s="5">
        <f>SUM(C7)-C8</f>
        <v>45436</v>
      </c>
      <c r="D9" s="72">
        <f>SUM(C9)/C7*100</f>
        <v>53.068899868016864</v>
      </c>
      <c r="E9" s="4">
        <f>SUM(E7)-E8</f>
        <v>42562</v>
      </c>
      <c r="F9" s="72">
        <f>SUM(E9)/E7*100</f>
        <v>53.194520821876722</v>
      </c>
      <c r="G9" s="135">
        <f>E9-C9</f>
        <v>-2874</v>
      </c>
      <c r="H9" s="124">
        <f>E9*100/C9-100</f>
        <v>-6.3253807553481778</v>
      </c>
    </row>
    <row r="10" spans="2:8" ht="25.5" customHeight="1" x14ac:dyDescent="0.25">
      <c r="B10" s="381" t="s">
        <v>190</v>
      </c>
      <c r="C10" s="390"/>
      <c r="D10" s="390"/>
      <c r="E10" s="390"/>
      <c r="F10" s="390"/>
      <c r="G10" s="390"/>
      <c r="H10" s="391"/>
    </row>
    <row r="11" spans="2:8" ht="25.5" customHeight="1" x14ac:dyDescent="0.25">
      <c r="B11" s="12" t="s">
        <v>191</v>
      </c>
      <c r="C11" s="9">
        <v>72566</v>
      </c>
      <c r="D11" s="10">
        <f>SUM(C11)/C7*100</f>
        <v>84.756531997150091</v>
      </c>
      <c r="E11" s="6">
        <v>69145</v>
      </c>
      <c r="F11" s="10">
        <f>SUM(E11)/E7*100</f>
        <v>86.418287256911469</v>
      </c>
      <c r="G11" s="121">
        <f>E11-C11</f>
        <v>-3421</v>
      </c>
      <c r="H11" s="7">
        <f>E11*100/C11-100</f>
        <v>-4.7143290246120841</v>
      </c>
    </row>
    <row r="12" spans="2:8" ht="30" x14ac:dyDescent="0.25">
      <c r="B12" s="12" t="s">
        <v>192</v>
      </c>
      <c r="C12" s="14">
        <v>3058</v>
      </c>
      <c r="D12" s="119">
        <f>SUM(C12)/C7*100</f>
        <v>3.5717205695130643</v>
      </c>
      <c r="E12" s="117">
        <v>2840</v>
      </c>
      <c r="F12" s="119">
        <f>SUM(E12)/E7*100</f>
        <v>3.5494675798630206</v>
      </c>
      <c r="G12" s="122">
        <f>E12-C12</f>
        <v>-218</v>
      </c>
      <c r="H12" s="40">
        <f>E12*100/C12-100</f>
        <v>-7.1288423806409469</v>
      </c>
    </row>
    <row r="13" spans="2:8" ht="23.25" customHeight="1" thickBot="1" x14ac:dyDescent="0.3">
      <c r="B13" s="566" t="s">
        <v>2</v>
      </c>
      <c r="C13" s="22">
        <v>13051</v>
      </c>
      <c r="D13" s="120">
        <f>SUM(C13)/C7*100</f>
        <v>15.243468002849902</v>
      </c>
      <c r="E13" s="118">
        <v>10867</v>
      </c>
      <c r="F13" s="120">
        <f>SUM(E13)/E7*100</f>
        <v>13.581712743088536</v>
      </c>
      <c r="G13" s="123">
        <f>E13-C13</f>
        <v>-2184</v>
      </c>
      <c r="H13" s="43">
        <f>E13*100/C13-100</f>
        <v>-16.734349858248407</v>
      </c>
    </row>
  </sheetData>
  <mergeCells count="4">
    <mergeCell ref="B5:B6"/>
    <mergeCell ref="E5:F5"/>
    <mergeCell ref="C5:D5"/>
    <mergeCell ref="G5:H5"/>
  </mergeCells>
  <pageMargins left="2.2834645669291338" right="0.70866141732283472" top="1.7322834645669292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B2:L34"/>
  <sheetViews>
    <sheetView zoomScale="90" zoomScaleNormal="90" workbookViewId="0">
      <selection activeCell="B2" sqref="B2:L34"/>
    </sheetView>
  </sheetViews>
  <sheetFormatPr defaultRowHeight="15" x14ac:dyDescent="0.25"/>
  <cols>
    <col min="1" max="1" width="2.28515625" style="11" customWidth="1"/>
    <col min="2" max="2" width="21.7109375" style="11" customWidth="1"/>
    <col min="3" max="3" width="12" style="11" customWidth="1"/>
    <col min="4" max="4" width="9.5703125" style="11" customWidth="1"/>
    <col min="5" max="5" width="8.5703125" style="11" customWidth="1"/>
    <col min="6" max="6" width="10.85546875" style="11" customWidth="1"/>
    <col min="7" max="7" width="13.140625" style="11" customWidth="1"/>
    <col min="8" max="8" width="9.140625" style="11"/>
    <col min="9" max="9" width="10.28515625" style="11" customWidth="1"/>
    <col min="10" max="10" width="7" style="11" customWidth="1"/>
    <col min="11" max="11" width="10.42578125" style="11" customWidth="1"/>
    <col min="12" max="12" width="8.5703125" style="11" customWidth="1"/>
    <col min="13" max="16384" width="9.140625" style="11"/>
  </cols>
  <sheetData>
    <row r="2" spans="2:12" x14ac:dyDescent="0.25">
      <c r="B2" s="11" t="s">
        <v>378</v>
      </c>
    </row>
    <row r="3" spans="2:12" x14ac:dyDescent="0.25">
      <c r="B3" s="11" t="s">
        <v>379</v>
      </c>
    </row>
    <row r="4" spans="2:12" ht="15.75" thickBot="1" x14ac:dyDescent="0.3"/>
    <row r="5" spans="2:12" ht="15.75" thickBot="1" x14ac:dyDescent="0.3">
      <c r="B5" s="769" t="s">
        <v>153</v>
      </c>
      <c r="C5" s="801" t="s">
        <v>195</v>
      </c>
      <c r="D5" s="802"/>
      <c r="E5" s="802"/>
      <c r="F5" s="802"/>
      <c r="G5" s="802"/>
      <c r="H5" s="802"/>
      <c r="I5" s="802"/>
      <c r="J5" s="802"/>
      <c r="K5" s="802"/>
      <c r="L5" s="803"/>
    </row>
    <row r="6" spans="2:12" ht="28.5" customHeight="1" x14ac:dyDescent="0.25">
      <c r="B6" s="777"/>
      <c r="C6" s="771">
        <v>2016</v>
      </c>
      <c r="D6" s="772"/>
      <c r="E6" s="773"/>
      <c r="F6" s="771">
        <v>2017</v>
      </c>
      <c r="G6" s="772"/>
      <c r="H6" s="773"/>
      <c r="I6" s="771" t="s">
        <v>154</v>
      </c>
      <c r="J6" s="772"/>
      <c r="K6" s="772"/>
      <c r="L6" s="773"/>
    </row>
    <row r="7" spans="2:12" ht="43.5" customHeight="1" x14ac:dyDescent="0.25">
      <c r="B7" s="777"/>
      <c r="C7" s="800" t="s">
        <v>4</v>
      </c>
      <c r="D7" s="804" t="s">
        <v>109</v>
      </c>
      <c r="E7" s="805"/>
      <c r="F7" s="800" t="s">
        <v>4</v>
      </c>
      <c r="G7" s="804" t="s">
        <v>109</v>
      </c>
      <c r="H7" s="805"/>
      <c r="I7" s="806" t="s">
        <v>4</v>
      </c>
      <c r="J7" s="807"/>
      <c r="K7" s="804" t="s">
        <v>109</v>
      </c>
      <c r="L7" s="805"/>
    </row>
    <row r="8" spans="2:12" ht="15" customHeight="1" thickBot="1" x14ac:dyDescent="0.3">
      <c r="B8" s="770"/>
      <c r="C8" s="782"/>
      <c r="D8" s="342" t="s">
        <v>151</v>
      </c>
      <c r="E8" s="343" t="s">
        <v>152</v>
      </c>
      <c r="F8" s="782"/>
      <c r="G8" s="127" t="s">
        <v>151</v>
      </c>
      <c r="H8" s="29" t="s">
        <v>152</v>
      </c>
      <c r="I8" s="341" t="s">
        <v>151</v>
      </c>
      <c r="J8" s="342" t="s">
        <v>152</v>
      </c>
      <c r="K8" s="128" t="s">
        <v>151</v>
      </c>
      <c r="L8" s="343" t="s">
        <v>152</v>
      </c>
    </row>
    <row r="9" spans="2:12" ht="26.25" customHeight="1" thickBot="1" x14ac:dyDescent="0.3">
      <c r="B9" s="284" t="s">
        <v>29</v>
      </c>
      <c r="C9" s="108">
        <f>SUM(C10:C34)</f>
        <v>165352</v>
      </c>
      <c r="D9" s="361">
        <f>SUM(D10:D34)</f>
        <v>85617</v>
      </c>
      <c r="E9" s="418">
        <f>D9/C9*100</f>
        <v>51.778629832115733</v>
      </c>
      <c r="F9" s="108">
        <f>SUM(F10:F34)</f>
        <v>149822</v>
      </c>
      <c r="G9" s="361">
        <f>SUM(G10:G34)</f>
        <v>80012</v>
      </c>
      <c r="H9" s="362">
        <f>SUM(G9)/F9*100</f>
        <v>53.404706918877068</v>
      </c>
      <c r="I9" s="108">
        <f>SUM(F9)-C9</f>
        <v>-15530</v>
      </c>
      <c r="J9" s="419">
        <f>SUM(I9)/C9*100</f>
        <v>-9.3920847646233483</v>
      </c>
      <c r="K9" s="361">
        <f>SUM(G9)-D9</f>
        <v>-5605</v>
      </c>
      <c r="L9" s="362">
        <f>SUM(K9)/D9*100</f>
        <v>-6.5465970543233238</v>
      </c>
    </row>
    <row r="10" spans="2:12" ht="18" customHeight="1" x14ac:dyDescent="0.25">
      <c r="B10" s="79" t="s">
        <v>30</v>
      </c>
      <c r="C10" s="243">
        <v>2188</v>
      </c>
      <c r="D10" s="244">
        <v>1214</v>
      </c>
      <c r="E10" s="136">
        <f t="shared" ref="E10:E34" si="0">D10/C10*100</f>
        <v>55.484460694698356</v>
      </c>
      <c r="F10" s="243">
        <v>1938</v>
      </c>
      <c r="G10" s="244">
        <v>1136</v>
      </c>
      <c r="H10" s="80">
        <f t="shared" ref="H10:H34" si="1">SUM(G10)/F10*100</f>
        <v>58.617131062951501</v>
      </c>
      <c r="I10" s="243">
        <f t="shared" ref="I10:I34" si="2">SUM(F10)-C10</f>
        <v>-250</v>
      </c>
      <c r="J10" s="368">
        <f t="shared" ref="J10:J34" si="3">SUM(I10)/C10*100</f>
        <v>-11.425959780621572</v>
      </c>
      <c r="K10" s="244">
        <f>SUM(G10)-D10</f>
        <v>-78</v>
      </c>
      <c r="L10" s="80">
        <f t="shared" ref="L10:L34" si="4">SUM(K10)/D10*100</f>
        <v>-6.4250411861614491</v>
      </c>
    </row>
    <row r="11" spans="2:12" ht="15.75" customHeight="1" x14ac:dyDescent="0.25">
      <c r="B11" s="12" t="s">
        <v>31</v>
      </c>
      <c r="C11" s="76">
        <v>6278</v>
      </c>
      <c r="D11" s="9">
        <v>3412</v>
      </c>
      <c r="E11" s="136">
        <f t="shared" si="0"/>
        <v>54.348518636508445</v>
      </c>
      <c r="F11" s="76">
        <v>5781</v>
      </c>
      <c r="G11" s="9">
        <v>3385</v>
      </c>
      <c r="H11" s="7">
        <f t="shared" si="1"/>
        <v>58.553883411174532</v>
      </c>
      <c r="I11" s="76">
        <f t="shared" si="2"/>
        <v>-497</v>
      </c>
      <c r="J11" s="137">
        <f t="shared" si="3"/>
        <v>-7.9165339280025488</v>
      </c>
      <c r="K11" s="9">
        <f>SUM(G11)-D11</f>
        <v>-27</v>
      </c>
      <c r="L11" s="7">
        <f t="shared" si="4"/>
        <v>-0.79132473622508781</v>
      </c>
    </row>
    <row r="12" spans="2:12" x14ac:dyDescent="0.25">
      <c r="B12" s="12" t="s">
        <v>32</v>
      </c>
      <c r="C12" s="76">
        <v>8731</v>
      </c>
      <c r="D12" s="9">
        <v>4753</v>
      </c>
      <c r="E12" s="136">
        <f t="shared" si="0"/>
        <v>54.438208681708858</v>
      </c>
      <c r="F12" s="76">
        <v>8306</v>
      </c>
      <c r="G12" s="9">
        <v>4395</v>
      </c>
      <c r="H12" s="7">
        <f t="shared" si="1"/>
        <v>52.913556465205879</v>
      </c>
      <c r="I12" s="76">
        <f t="shared" si="2"/>
        <v>-425</v>
      </c>
      <c r="J12" s="137">
        <f t="shared" si="3"/>
        <v>-4.8677127476806783</v>
      </c>
      <c r="K12" s="9">
        <f t="shared" ref="K12:K34" si="5">SUM(G12)-D12</f>
        <v>-358</v>
      </c>
      <c r="L12" s="7">
        <f t="shared" si="4"/>
        <v>-7.532084998948033</v>
      </c>
    </row>
    <row r="13" spans="2:12" x14ac:dyDescent="0.25">
      <c r="B13" s="12" t="s">
        <v>33</v>
      </c>
      <c r="C13" s="76">
        <v>10193</v>
      </c>
      <c r="D13" s="9">
        <v>5615</v>
      </c>
      <c r="E13" s="136">
        <f t="shared" si="0"/>
        <v>55.086824291180228</v>
      </c>
      <c r="F13" s="76">
        <v>9684</v>
      </c>
      <c r="G13" s="9">
        <v>5422</v>
      </c>
      <c r="H13" s="7">
        <f t="shared" si="1"/>
        <v>55.989260636100781</v>
      </c>
      <c r="I13" s="76">
        <f t="shared" si="2"/>
        <v>-509</v>
      </c>
      <c r="J13" s="137">
        <f t="shared" si="3"/>
        <v>-4.9936230746590793</v>
      </c>
      <c r="K13" s="9">
        <f t="shared" si="5"/>
        <v>-193</v>
      </c>
      <c r="L13" s="7">
        <f t="shared" si="4"/>
        <v>-3.4372217275155834</v>
      </c>
    </row>
    <row r="14" spans="2:12" x14ac:dyDescent="0.25">
      <c r="B14" s="12" t="s">
        <v>34</v>
      </c>
      <c r="C14" s="76">
        <v>9681</v>
      </c>
      <c r="D14" s="9">
        <v>4595</v>
      </c>
      <c r="E14" s="136">
        <f t="shared" si="0"/>
        <v>47.464104947835963</v>
      </c>
      <c r="F14" s="76">
        <v>9097</v>
      </c>
      <c r="G14" s="9">
        <v>4304</v>
      </c>
      <c r="H14" s="7">
        <f t="shared" si="1"/>
        <v>47.312300758491808</v>
      </c>
      <c r="I14" s="76">
        <f t="shared" si="2"/>
        <v>-584</v>
      </c>
      <c r="J14" s="137">
        <f t="shared" si="3"/>
        <v>-6.0324346658403059</v>
      </c>
      <c r="K14" s="9">
        <f t="shared" si="5"/>
        <v>-291</v>
      </c>
      <c r="L14" s="7">
        <f t="shared" si="4"/>
        <v>-6.3329706202393909</v>
      </c>
    </row>
    <row r="15" spans="2:12" x14ac:dyDescent="0.25">
      <c r="B15" s="12" t="s">
        <v>35</v>
      </c>
      <c r="C15" s="76">
        <v>4936</v>
      </c>
      <c r="D15" s="9">
        <v>2420</v>
      </c>
      <c r="E15" s="136">
        <f t="shared" si="0"/>
        <v>49.027552674230144</v>
      </c>
      <c r="F15" s="76">
        <v>4330</v>
      </c>
      <c r="G15" s="9">
        <v>2118</v>
      </c>
      <c r="H15" s="7">
        <f t="shared" si="1"/>
        <v>48.914549653579677</v>
      </c>
      <c r="I15" s="76">
        <f t="shared" si="2"/>
        <v>-606</v>
      </c>
      <c r="J15" s="137">
        <f t="shared" si="3"/>
        <v>-12.27714748784441</v>
      </c>
      <c r="K15" s="9">
        <f t="shared" si="5"/>
        <v>-302</v>
      </c>
      <c r="L15" s="7">
        <f t="shared" si="4"/>
        <v>-12.479338842975206</v>
      </c>
    </row>
    <row r="16" spans="2:12" x14ac:dyDescent="0.25">
      <c r="B16" s="12" t="s">
        <v>36</v>
      </c>
      <c r="C16" s="76">
        <v>7921</v>
      </c>
      <c r="D16" s="9">
        <v>3646</v>
      </c>
      <c r="E16" s="136">
        <f t="shared" si="0"/>
        <v>46.029541724529736</v>
      </c>
      <c r="F16" s="76">
        <v>6522</v>
      </c>
      <c r="G16" s="9">
        <v>3143</v>
      </c>
      <c r="H16" s="7">
        <f t="shared" si="1"/>
        <v>48.190739037105182</v>
      </c>
      <c r="I16" s="76">
        <f t="shared" si="2"/>
        <v>-1399</v>
      </c>
      <c r="J16" s="137">
        <f t="shared" si="3"/>
        <v>-17.66191137482641</v>
      </c>
      <c r="K16" s="9">
        <f t="shared" si="5"/>
        <v>-503</v>
      </c>
      <c r="L16" s="7">
        <f t="shared" si="4"/>
        <v>-13.795940756993966</v>
      </c>
    </row>
    <row r="17" spans="2:12" x14ac:dyDescent="0.25">
      <c r="B17" s="12" t="s">
        <v>37</v>
      </c>
      <c r="C17" s="76">
        <v>2961</v>
      </c>
      <c r="D17" s="9">
        <v>1730</v>
      </c>
      <c r="E17" s="136">
        <f t="shared" si="0"/>
        <v>58.426207362377582</v>
      </c>
      <c r="F17" s="76">
        <v>2833</v>
      </c>
      <c r="G17" s="9">
        <v>1751</v>
      </c>
      <c r="H17" s="7">
        <f>SUM(G17)/F17*100</f>
        <v>61.807271443699264</v>
      </c>
      <c r="I17" s="76">
        <f t="shared" si="2"/>
        <v>-128</v>
      </c>
      <c r="J17" s="137">
        <f t="shared" si="3"/>
        <v>-4.3228638973319828</v>
      </c>
      <c r="K17" s="9">
        <f t="shared" si="5"/>
        <v>21</v>
      </c>
      <c r="L17" s="7">
        <f t="shared" si="4"/>
        <v>1.2138728323699421</v>
      </c>
    </row>
    <row r="18" spans="2:12" x14ac:dyDescent="0.25">
      <c r="B18" s="12" t="s">
        <v>38</v>
      </c>
      <c r="C18" s="76">
        <v>6923</v>
      </c>
      <c r="D18" s="9">
        <v>3084</v>
      </c>
      <c r="E18" s="136">
        <f t="shared" si="0"/>
        <v>44.547161635129278</v>
      </c>
      <c r="F18" s="76">
        <v>6509</v>
      </c>
      <c r="G18" s="9">
        <v>3089</v>
      </c>
      <c r="H18" s="7">
        <f>SUM(G18)/F18*100</f>
        <v>47.45736672299892</v>
      </c>
      <c r="I18" s="76">
        <f t="shared" si="2"/>
        <v>-414</v>
      </c>
      <c r="J18" s="137">
        <f t="shared" si="3"/>
        <v>-5.9800664451827243</v>
      </c>
      <c r="K18" s="9">
        <f t="shared" si="5"/>
        <v>5</v>
      </c>
      <c r="L18" s="7">
        <f t="shared" si="4"/>
        <v>0.16212710765239949</v>
      </c>
    </row>
    <row r="19" spans="2:12" x14ac:dyDescent="0.25">
      <c r="B19" s="12" t="s">
        <v>39</v>
      </c>
      <c r="C19" s="76">
        <v>5624</v>
      </c>
      <c r="D19" s="9">
        <v>2987</v>
      </c>
      <c r="E19" s="136">
        <f t="shared" si="0"/>
        <v>53.111664295874824</v>
      </c>
      <c r="F19" s="76">
        <v>5011</v>
      </c>
      <c r="G19" s="9">
        <v>2619</v>
      </c>
      <c r="H19" s="7">
        <f>SUM(G19)/F19*100</f>
        <v>52.265016962682097</v>
      </c>
      <c r="I19" s="76">
        <f t="shared" si="2"/>
        <v>-613</v>
      </c>
      <c r="J19" s="137">
        <f t="shared" si="3"/>
        <v>-10.899715504978664</v>
      </c>
      <c r="K19" s="9">
        <f t="shared" si="5"/>
        <v>-368</v>
      </c>
      <c r="L19" s="7">
        <f t="shared" si="4"/>
        <v>-12.320053565450284</v>
      </c>
    </row>
    <row r="20" spans="2:12" x14ac:dyDescent="0.25">
      <c r="B20" s="12" t="s">
        <v>40</v>
      </c>
      <c r="C20" s="76">
        <v>6584</v>
      </c>
      <c r="D20" s="9">
        <v>3599</v>
      </c>
      <c r="E20" s="136">
        <f t="shared" si="0"/>
        <v>54.662818955042525</v>
      </c>
      <c r="F20" s="76">
        <v>6199</v>
      </c>
      <c r="G20" s="9">
        <v>3342</v>
      </c>
      <c r="H20" s="7">
        <f t="shared" si="1"/>
        <v>53.911921277625417</v>
      </c>
      <c r="I20" s="76">
        <f t="shared" si="2"/>
        <v>-385</v>
      </c>
      <c r="J20" s="137">
        <f t="shared" si="3"/>
        <v>-5.8475091130012151</v>
      </c>
      <c r="K20" s="9">
        <f t="shared" si="5"/>
        <v>-257</v>
      </c>
      <c r="L20" s="7">
        <f t="shared" si="4"/>
        <v>-7.1408724645734933</v>
      </c>
    </row>
    <row r="21" spans="2:12" x14ac:dyDescent="0.25">
      <c r="B21" s="12" t="s">
        <v>41</v>
      </c>
      <c r="C21" s="76">
        <v>11539</v>
      </c>
      <c r="D21" s="9">
        <v>6607</v>
      </c>
      <c r="E21" s="136">
        <f t="shared" si="0"/>
        <v>57.257994626917409</v>
      </c>
      <c r="F21" s="76">
        <v>8916</v>
      </c>
      <c r="G21" s="9">
        <v>5089</v>
      </c>
      <c r="H21" s="7">
        <f t="shared" si="1"/>
        <v>57.077164647824141</v>
      </c>
      <c r="I21" s="76">
        <f t="shared" si="2"/>
        <v>-2623</v>
      </c>
      <c r="J21" s="137">
        <f t="shared" si="3"/>
        <v>-22.731605858393277</v>
      </c>
      <c r="K21" s="9">
        <f t="shared" si="5"/>
        <v>-1518</v>
      </c>
      <c r="L21" s="7">
        <f t="shared" si="4"/>
        <v>-22.975631905554714</v>
      </c>
    </row>
    <row r="22" spans="2:12" x14ac:dyDescent="0.25">
      <c r="B22" s="12" t="s">
        <v>42</v>
      </c>
      <c r="C22" s="76">
        <v>6284</v>
      </c>
      <c r="D22" s="9">
        <v>3139</v>
      </c>
      <c r="E22" s="136">
        <f t="shared" si="0"/>
        <v>49.952259707192873</v>
      </c>
      <c r="F22" s="76">
        <v>5519</v>
      </c>
      <c r="G22" s="9">
        <v>2815</v>
      </c>
      <c r="H22" s="7">
        <f t="shared" si="1"/>
        <v>51.005616959594121</v>
      </c>
      <c r="I22" s="76">
        <f t="shared" si="2"/>
        <v>-765</v>
      </c>
      <c r="J22" s="137">
        <f t="shared" si="3"/>
        <v>-12.17377466581795</v>
      </c>
      <c r="K22" s="9">
        <f t="shared" si="5"/>
        <v>-324</v>
      </c>
      <c r="L22" s="7">
        <f t="shared" si="4"/>
        <v>-10.321758521822236</v>
      </c>
    </row>
    <row r="23" spans="2:12" x14ac:dyDescent="0.25">
      <c r="B23" s="19" t="s">
        <v>43</v>
      </c>
      <c r="C23" s="76">
        <v>5846</v>
      </c>
      <c r="D23" s="9">
        <v>2763</v>
      </c>
      <c r="E23" s="136">
        <f t="shared" si="0"/>
        <v>47.263085870680811</v>
      </c>
      <c r="F23" s="76">
        <v>5524</v>
      </c>
      <c r="G23" s="9">
        <v>2800</v>
      </c>
      <c r="H23" s="7">
        <f t="shared" si="1"/>
        <v>50.687907313540912</v>
      </c>
      <c r="I23" s="76">
        <f t="shared" si="2"/>
        <v>-322</v>
      </c>
      <c r="J23" s="137">
        <f t="shared" si="3"/>
        <v>-5.5080396852548752</v>
      </c>
      <c r="K23" s="9">
        <f t="shared" si="5"/>
        <v>37</v>
      </c>
      <c r="L23" s="7">
        <f t="shared" si="4"/>
        <v>1.3391241404270722</v>
      </c>
    </row>
    <row r="24" spans="2:12" x14ac:dyDescent="0.25">
      <c r="B24" s="19" t="s">
        <v>44</v>
      </c>
      <c r="C24" s="76">
        <v>7521</v>
      </c>
      <c r="D24" s="9">
        <v>3784</v>
      </c>
      <c r="E24" s="136">
        <f t="shared" si="0"/>
        <v>50.312458449674246</v>
      </c>
      <c r="F24" s="76">
        <v>7371</v>
      </c>
      <c r="G24" s="9">
        <v>3866</v>
      </c>
      <c r="H24" s="7">
        <f t="shared" si="1"/>
        <v>52.44878578211911</v>
      </c>
      <c r="I24" s="76">
        <f t="shared" si="2"/>
        <v>-150</v>
      </c>
      <c r="J24" s="137">
        <f t="shared" si="3"/>
        <v>-1.9944156362185879</v>
      </c>
      <c r="K24" s="9">
        <f t="shared" si="5"/>
        <v>82</v>
      </c>
      <c r="L24" s="7">
        <f t="shared" si="4"/>
        <v>2.1670190274841437</v>
      </c>
    </row>
    <row r="25" spans="2:12" x14ac:dyDescent="0.25">
      <c r="B25" s="19" t="s">
        <v>45</v>
      </c>
      <c r="C25" s="76">
        <v>7742</v>
      </c>
      <c r="D25" s="9">
        <v>3781</v>
      </c>
      <c r="E25" s="136">
        <f t="shared" si="0"/>
        <v>48.837509687419271</v>
      </c>
      <c r="F25" s="76">
        <v>6404</v>
      </c>
      <c r="G25" s="9">
        <v>3640</v>
      </c>
      <c r="H25" s="7">
        <f t="shared" si="1"/>
        <v>56.839475327920056</v>
      </c>
      <c r="I25" s="76">
        <f t="shared" si="2"/>
        <v>-1338</v>
      </c>
      <c r="J25" s="137">
        <f t="shared" si="3"/>
        <v>-17.28235598036683</v>
      </c>
      <c r="K25" s="9">
        <f t="shared" si="5"/>
        <v>-141</v>
      </c>
      <c r="L25" s="7">
        <f t="shared" si="4"/>
        <v>-3.7291721766728383</v>
      </c>
    </row>
    <row r="26" spans="2:12" x14ac:dyDescent="0.25">
      <c r="B26" s="19" t="s">
        <v>46</v>
      </c>
      <c r="C26" s="76">
        <v>10005</v>
      </c>
      <c r="D26" s="9">
        <v>5341</v>
      </c>
      <c r="E26" s="136">
        <f t="shared" si="0"/>
        <v>53.383308345827082</v>
      </c>
      <c r="F26" s="76">
        <v>8658</v>
      </c>
      <c r="G26" s="9">
        <v>5042</v>
      </c>
      <c r="H26" s="7">
        <f t="shared" si="1"/>
        <v>58.235158235158238</v>
      </c>
      <c r="I26" s="76">
        <f t="shared" si="2"/>
        <v>-1347</v>
      </c>
      <c r="J26" s="137">
        <f t="shared" si="3"/>
        <v>-13.463268365817092</v>
      </c>
      <c r="K26" s="9">
        <f t="shared" si="5"/>
        <v>-299</v>
      </c>
      <c r="L26" s="7">
        <f t="shared" si="4"/>
        <v>-5.5982025837858078</v>
      </c>
    </row>
    <row r="27" spans="2:12" x14ac:dyDescent="0.25">
      <c r="B27" s="19" t="s">
        <v>47</v>
      </c>
      <c r="C27" s="76">
        <v>6467</v>
      </c>
      <c r="D27" s="9">
        <v>3394</v>
      </c>
      <c r="E27" s="136">
        <f t="shared" si="0"/>
        <v>52.481830833462197</v>
      </c>
      <c r="F27" s="76">
        <v>5857</v>
      </c>
      <c r="G27" s="9">
        <v>3143</v>
      </c>
      <c r="H27" s="7">
        <f t="shared" si="1"/>
        <v>53.662284445962094</v>
      </c>
      <c r="I27" s="76">
        <f t="shared" si="2"/>
        <v>-610</v>
      </c>
      <c r="J27" s="137">
        <f t="shared" si="3"/>
        <v>-9.4325034792021043</v>
      </c>
      <c r="K27" s="9">
        <f t="shared" si="5"/>
        <v>-251</v>
      </c>
      <c r="L27" s="7">
        <f t="shared" si="4"/>
        <v>-7.3954036535061869</v>
      </c>
    </row>
    <row r="28" spans="2:12" x14ac:dyDescent="0.25">
      <c r="B28" s="19" t="s">
        <v>48</v>
      </c>
      <c r="C28" s="76">
        <v>7628</v>
      </c>
      <c r="D28" s="9">
        <v>3501</v>
      </c>
      <c r="E28" s="136">
        <f t="shared" si="0"/>
        <v>45.89669638175144</v>
      </c>
      <c r="F28" s="76">
        <v>6814</v>
      </c>
      <c r="G28" s="9">
        <v>3308</v>
      </c>
      <c r="H28" s="7">
        <f t="shared" si="1"/>
        <v>48.547108893454656</v>
      </c>
      <c r="I28" s="76">
        <f t="shared" si="2"/>
        <v>-814</v>
      </c>
      <c r="J28" s="137">
        <f t="shared" si="3"/>
        <v>-10.671211326691138</v>
      </c>
      <c r="K28" s="9">
        <f t="shared" si="5"/>
        <v>-193</v>
      </c>
      <c r="L28" s="7">
        <f t="shared" si="4"/>
        <v>-5.5127106540988287</v>
      </c>
    </row>
    <row r="29" spans="2:12" x14ac:dyDescent="0.25">
      <c r="B29" s="19" t="s">
        <v>49</v>
      </c>
      <c r="C29" s="76">
        <v>6435</v>
      </c>
      <c r="D29" s="9">
        <v>3265</v>
      </c>
      <c r="E29" s="136">
        <f t="shared" si="0"/>
        <v>50.738150738150736</v>
      </c>
      <c r="F29" s="76">
        <v>6438</v>
      </c>
      <c r="G29" s="9">
        <v>3376</v>
      </c>
      <c r="H29" s="7">
        <f t="shared" si="1"/>
        <v>52.438645542093823</v>
      </c>
      <c r="I29" s="76">
        <f t="shared" si="2"/>
        <v>3</v>
      </c>
      <c r="J29" s="137">
        <f t="shared" si="3"/>
        <v>4.6620046620046623E-2</v>
      </c>
      <c r="K29" s="9">
        <f t="shared" si="5"/>
        <v>111</v>
      </c>
      <c r="L29" s="7">
        <f t="shared" si="4"/>
        <v>3.3996937212863703</v>
      </c>
    </row>
    <row r="30" spans="2:12" x14ac:dyDescent="0.25">
      <c r="B30" s="19" t="s">
        <v>50</v>
      </c>
      <c r="C30" s="76">
        <v>3734</v>
      </c>
      <c r="D30" s="9">
        <v>2214</v>
      </c>
      <c r="E30" s="136">
        <f t="shared" si="0"/>
        <v>59.292983395822176</v>
      </c>
      <c r="F30" s="76">
        <v>3610</v>
      </c>
      <c r="G30" s="9">
        <v>2080</v>
      </c>
      <c r="H30" s="7">
        <f t="shared" si="1"/>
        <v>57.61772853185596</v>
      </c>
      <c r="I30" s="76">
        <f t="shared" si="2"/>
        <v>-124</v>
      </c>
      <c r="J30" s="137">
        <f t="shared" si="3"/>
        <v>-3.3208355650776649</v>
      </c>
      <c r="K30" s="9">
        <f t="shared" si="5"/>
        <v>-134</v>
      </c>
      <c r="L30" s="7">
        <f t="shared" si="4"/>
        <v>-6.0523938572719063</v>
      </c>
    </row>
    <row r="31" spans="2:12" x14ac:dyDescent="0.25">
      <c r="B31" s="19" t="s">
        <v>51</v>
      </c>
      <c r="C31" s="76">
        <v>2963</v>
      </c>
      <c r="D31" s="9">
        <v>1301</v>
      </c>
      <c r="E31" s="136">
        <f t="shared" si="0"/>
        <v>43.908201147485656</v>
      </c>
      <c r="F31" s="76">
        <v>2574</v>
      </c>
      <c r="G31" s="9">
        <v>1234</v>
      </c>
      <c r="H31" s="7">
        <f t="shared" si="1"/>
        <v>47.940947940947943</v>
      </c>
      <c r="I31" s="76">
        <f t="shared" si="2"/>
        <v>-389</v>
      </c>
      <c r="J31" s="137">
        <f t="shared" si="3"/>
        <v>-13.128585892676343</v>
      </c>
      <c r="K31" s="9">
        <f t="shared" si="5"/>
        <v>-67</v>
      </c>
      <c r="L31" s="7">
        <f t="shared" si="4"/>
        <v>-5.1498847040737896</v>
      </c>
    </row>
    <row r="32" spans="2:12" x14ac:dyDescent="0.25">
      <c r="B32" s="19" t="s">
        <v>52</v>
      </c>
      <c r="C32" s="76">
        <v>4226</v>
      </c>
      <c r="D32" s="9">
        <v>2149</v>
      </c>
      <c r="E32" s="136">
        <f t="shared" si="0"/>
        <v>50.85186938002839</v>
      </c>
      <c r="F32" s="76">
        <v>4030</v>
      </c>
      <c r="G32" s="9">
        <v>2094</v>
      </c>
      <c r="H32" s="7">
        <f t="shared" si="1"/>
        <v>51.960297766749378</v>
      </c>
      <c r="I32" s="76">
        <f t="shared" si="2"/>
        <v>-196</v>
      </c>
      <c r="J32" s="137">
        <f t="shared" si="3"/>
        <v>-4.637955513487932</v>
      </c>
      <c r="K32" s="9">
        <f t="shared" si="5"/>
        <v>-55</v>
      </c>
      <c r="L32" s="7">
        <f t="shared" si="4"/>
        <v>-2.5593299208934388</v>
      </c>
    </row>
    <row r="33" spans="2:12" x14ac:dyDescent="0.25">
      <c r="B33" s="19" t="s">
        <v>53</v>
      </c>
      <c r="C33" s="76">
        <v>9349</v>
      </c>
      <c r="D33" s="9">
        <v>5278</v>
      </c>
      <c r="E33" s="136">
        <f t="shared" si="0"/>
        <v>56.45523585410205</v>
      </c>
      <c r="F33" s="76">
        <v>8691</v>
      </c>
      <c r="G33" s="9">
        <v>5073</v>
      </c>
      <c r="H33" s="7">
        <f t="shared" si="1"/>
        <v>58.370728339661717</v>
      </c>
      <c r="I33" s="76">
        <f t="shared" si="2"/>
        <v>-658</v>
      </c>
      <c r="J33" s="137">
        <f t="shared" si="3"/>
        <v>-7.0381859022355329</v>
      </c>
      <c r="K33" s="9">
        <f t="shared" si="5"/>
        <v>-205</v>
      </c>
      <c r="L33" s="7">
        <f t="shared" si="4"/>
        <v>-3.8840469874952634</v>
      </c>
    </row>
    <row r="34" spans="2:12" ht="15.75" thickBot="1" x14ac:dyDescent="0.3">
      <c r="B34" s="20" t="s">
        <v>54</v>
      </c>
      <c r="C34" s="3">
        <v>3593</v>
      </c>
      <c r="D34" s="5">
        <v>2045</v>
      </c>
      <c r="E34" s="138">
        <f t="shared" si="0"/>
        <v>56.916225994990256</v>
      </c>
      <c r="F34" s="3">
        <v>3206</v>
      </c>
      <c r="G34" s="5">
        <v>1748</v>
      </c>
      <c r="H34" s="8">
        <f t="shared" si="1"/>
        <v>54.522769806612601</v>
      </c>
      <c r="I34" s="3">
        <f t="shared" si="2"/>
        <v>-387</v>
      </c>
      <c r="J34" s="72">
        <f t="shared" si="3"/>
        <v>-10.770943501252434</v>
      </c>
      <c r="K34" s="5">
        <f t="shared" si="5"/>
        <v>-297</v>
      </c>
      <c r="L34" s="8">
        <f t="shared" si="4"/>
        <v>-14.52322738386308</v>
      </c>
    </row>
  </sheetData>
  <mergeCells count="11">
    <mergeCell ref="B5:B8"/>
    <mergeCell ref="C7:C8"/>
    <mergeCell ref="C5:L5"/>
    <mergeCell ref="F6:H6"/>
    <mergeCell ref="C6:E6"/>
    <mergeCell ref="I6:L6"/>
    <mergeCell ref="F7:F8"/>
    <mergeCell ref="G7:H7"/>
    <mergeCell ref="D7:E7"/>
    <mergeCell ref="I7:J7"/>
    <mergeCell ref="K7:L7"/>
  </mergeCells>
  <pageMargins left="1.8897637795275593" right="0.70866141732283472" top="1.1417322834645669" bottom="0.74803149606299213" header="0.31496062992125984" footer="0.31496062992125984"/>
  <pageSetup paperSize="9" scale="8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</sheetPr>
  <dimension ref="B2:K35"/>
  <sheetViews>
    <sheetView zoomScale="90" zoomScaleNormal="90" workbookViewId="0">
      <selection activeCell="B2" sqref="B2:H35"/>
    </sheetView>
  </sheetViews>
  <sheetFormatPr defaultRowHeight="15" x14ac:dyDescent="0.25"/>
  <cols>
    <col min="1" max="1" width="2.28515625" style="107" customWidth="1"/>
    <col min="2" max="2" width="28" style="107" customWidth="1"/>
    <col min="3" max="3" width="12" style="107" customWidth="1"/>
    <col min="4" max="4" width="9.5703125" style="107" customWidth="1"/>
    <col min="5" max="5" width="9.140625" style="107"/>
    <col min="6" max="6" width="10.85546875" style="107" customWidth="1"/>
    <col min="7" max="7" width="13.140625" style="107" customWidth="1"/>
    <col min="8" max="8" width="9" style="107" customWidth="1"/>
    <col min="9" max="9" width="10.28515625" style="107" customWidth="1"/>
    <col min="10" max="16384" width="9.140625" style="107"/>
  </cols>
  <sheetData>
    <row r="2" spans="2:11" x14ac:dyDescent="0.25">
      <c r="B2" s="11" t="s">
        <v>377</v>
      </c>
      <c r="C2" s="11"/>
      <c r="D2" s="11"/>
      <c r="E2" s="11"/>
      <c r="F2" s="11"/>
      <c r="G2" s="11"/>
      <c r="H2" s="11"/>
    </row>
    <row r="3" spans="2:11" x14ac:dyDescent="0.25">
      <c r="B3" s="11" t="s">
        <v>368</v>
      </c>
      <c r="C3" s="11"/>
      <c r="D3" s="11"/>
      <c r="E3" s="11"/>
      <c r="F3" s="11"/>
      <c r="G3" s="11"/>
      <c r="H3" s="11"/>
    </row>
    <row r="4" spans="2:11" ht="15.75" thickBot="1" x14ac:dyDescent="0.3">
      <c r="B4" s="11"/>
      <c r="C4" s="11"/>
      <c r="D4" s="11"/>
      <c r="E4" s="11"/>
      <c r="F4" s="11"/>
      <c r="G4" s="11"/>
      <c r="H4" s="11"/>
    </row>
    <row r="5" spans="2:11" ht="24" customHeight="1" x14ac:dyDescent="0.25">
      <c r="B5" s="801" t="s">
        <v>196</v>
      </c>
      <c r="C5" s="813" t="s">
        <v>134</v>
      </c>
      <c r="D5" s="813"/>
      <c r="E5" s="812" t="s">
        <v>408</v>
      </c>
      <c r="F5" s="813"/>
      <c r="G5" s="814" t="s">
        <v>198</v>
      </c>
      <c r="H5" s="815" t="s">
        <v>152</v>
      </c>
    </row>
    <row r="6" spans="2:11" ht="30.75" thickBot="1" x14ac:dyDescent="0.3">
      <c r="B6" s="811"/>
      <c r="C6" s="30" t="s">
        <v>4</v>
      </c>
      <c r="D6" s="30" t="s">
        <v>132</v>
      </c>
      <c r="E6" s="27" t="s">
        <v>4</v>
      </c>
      <c r="F6" s="30" t="s">
        <v>132</v>
      </c>
      <c r="G6" s="788"/>
      <c r="H6" s="790"/>
    </row>
    <row r="7" spans="2:11" ht="30.75" customHeight="1" thickBot="1" x14ac:dyDescent="0.3">
      <c r="B7" s="284" t="s">
        <v>29</v>
      </c>
      <c r="C7" s="213">
        <f>SUM(C11:C35)</f>
        <v>13581</v>
      </c>
      <c r="D7" s="213">
        <f>SUM(D11:D35)</f>
        <v>6568</v>
      </c>
      <c r="E7" s="67">
        <f>SUM(E11:E35)</f>
        <v>12270</v>
      </c>
      <c r="F7" s="215">
        <f>SUM(F11:F35)</f>
        <v>6110</v>
      </c>
      <c r="G7" s="213">
        <f>SUM(E7-C7)</f>
        <v>-1311</v>
      </c>
      <c r="H7" s="68">
        <f>(E7-C7)*100/C7</f>
        <v>-9.6531919593549809</v>
      </c>
      <c r="J7" s="520"/>
    </row>
    <row r="8" spans="2:11" ht="24.75" customHeight="1" x14ac:dyDescent="0.25">
      <c r="B8" s="152" t="s">
        <v>194</v>
      </c>
      <c r="C8" s="140">
        <v>13570</v>
      </c>
      <c r="D8" s="140">
        <v>6562</v>
      </c>
      <c r="E8" s="49">
        <v>12220</v>
      </c>
      <c r="F8" s="139">
        <v>6080</v>
      </c>
      <c r="G8" s="140">
        <f>SUM(E8-C8)</f>
        <v>-1350</v>
      </c>
      <c r="H8" s="50">
        <f>(E8-C8)*100/C8</f>
        <v>-9.9484156226971265</v>
      </c>
      <c r="J8" s="487">
        <v>107567</v>
      </c>
      <c r="K8" s="493">
        <f>SUM(C7/J8*100)</f>
        <v>12.625619381408795</v>
      </c>
    </row>
    <row r="9" spans="2:11" ht="35.25" customHeight="1" thickBot="1" x14ac:dyDescent="0.3">
      <c r="B9" s="153" t="s">
        <v>192</v>
      </c>
      <c r="C9" s="32">
        <v>1930</v>
      </c>
      <c r="D9" s="32">
        <v>949</v>
      </c>
      <c r="E9" s="31">
        <v>1591</v>
      </c>
      <c r="F9" s="154">
        <v>780</v>
      </c>
      <c r="G9" s="32">
        <f>SUM(E9-C9)</f>
        <v>-339</v>
      </c>
      <c r="H9" s="155">
        <f>(E9-C9)*100/C9</f>
        <v>-17.564766839378237</v>
      </c>
      <c r="J9" s="487">
        <v>90972</v>
      </c>
      <c r="K9" s="493">
        <f>SUM(E7/J9*100)</f>
        <v>13.487666534757947</v>
      </c>
    </row>
    <row r="10" spans="2:11" ht="28.5" customHeight="1" thickBot="1" x14ac:dyDescent="0.3">
      <c r="B10" s="808" t="s">
        <v>197</v>
      </c>
      <c r="C10" s="809"/>
      <c r="D10" s="809"/>
      <c r="E10" s="809"/>
      <c r="F10" s="809"/>
      <c r="G10" s="809"/>
      <c r="H10" s="810"/>
    </row>
    <row r="11" spans="2:11" ht="15.75" customHeight="1" x14ac:dyDescent="0.25">
      <c r="B11" s="79" t="s">
        <v>30</v>
      </c>
      <c r="C11" s="140">
        <v>235</v>
      </c>
      <c r="D11" s="140">
        <v>137</v>
      </c>
      <c r="E11" s="49">
        <v>192</v>
      </c>
      <c r="F11" s="139">
        <v>98</v>
      </c>
      <c r="G11" s="140">
        <f t="shared" ref="G11:G35" si="0">SUM(E11-C11)</f>
        <v>-43</v>
      </c>
      <c r="H11" s="141">
        <f t="shared" ref="H11:H35" si="1">(E11-C11)*100/C11</f>
        <v>-18.297872340425531</v>
      </c>
    </row>
    <row r="12" spans="2:11" x14ac:dyDescent="0.25">
      <c r="B12" s="12" t="s">
        <v>31</v>
      </c>
      <c r="C12" s="14">
        <v>874</v>
      </c>
      <c r="D12" s="14">
        <v>350</v>
      </c>
      <c r="E12" s="13">
        <v>850</v>
      </c>
      <c r="F12" s="117">
        <v>366</v>
      </c>
      <c r="G12" s="14">
        <f t="shared" si="0"/>
        <v>-24</v>
      </c>
      <c r="H12" s="142">
        <f t="shared" si="1"/>
        <v>-2.7459954233409611</v>
      </c>
    </row>
    <row r="13" spans="2:11" x14ac:dyDescent="0.25">
      <c r="B13" s="12" t="s">
        <v>32</v>
      </c>
      <c r="C13" s="14">
        <v>608</v>
      </c>
      <c r="D13" s="14">
        <v>357</v>
      </c>
      <c r="E13" s="13">
        <v>506</v>
      </c>
      <c r="F13" s="117">
        <v>300</v>
      </c>
      <c r="G13" s="14">
        <f t="shared" si="0"/>
        <v>-102</v>
      </c>
      <c r="H13" s="142">
        <f t="shared" si="1"/>
        <v>-16.776315789473685</v>
      </c>
    </row>
    <row r="14" spans="2:11" x14ac:dyDescent="0.25">
      <c r="B14" s="12" t="s">
        <v>33</v>
      </c>
      <c r="C14" s="14">
        <v>1088</v>
      </c>
      <c r="D14" s="14">
        <v>534</v>
      </c>
      <c r="E14" s="13">
        <v>927</v>
      </c>
      <c r="F14" s="117">
        <v>467</v>
      </c>
      <c r="G14" s="14">
        <f t="shared" si="0"/>
        <v>-161</v>
      </c>
      <c r="H14" s="142">
        <f t="shared" si="1"/>
        <v>-14.797794117647058</v>
      </c>
    </row>
    <row r="15" spans="2:11" x14ac:dyDescent="0.25">
      <c r="B15" s="12" t="s">
        <v>34</v>
      </c>
      <c r="C15" s="14">
        <v>609</v>
      </c>
      <c r="D15" s="14">
        <v>253</v>
      </c>
      <c r="E15" s="13">
        <v>702</v>
      </c>
      <c r="F15" s="117">
        <v>347</v>
      </c>
      <c r="G15" s="14">
        <f t="shared" si="0"/>
        <v>93</v>
      </c>
      <c r="H15" s="142">
        <f t="shared" si="1"/>
        <v>15.270935960591133</v>
      </c>
    </row>
    <row r="16" spans="2:11" x14ac:dyDescent="0.25">
      <c r="B16" s="12" t="s">
        <v>35</v>
      </c>
      <c r="C16" s="14">
        <v>308</v>
      </c>
      <c r="D16" s="14">
        <v>147</v>
      </c>
      <c r="E16" s="13">
        <v>258</v>
      </c>
      <c r="F16" s="117">
        <v>111</v>
      </c>
      <c r="G16" s="14">
        <f t="shared" si="0"/>
        <v>-50</v>
      </c>
      <c r="H16" s="142">
        <f t="shared" si="1"/>
        <v>-16.233766233766232</v>
      </c>
    </row>
    <row r="17" spans="2:8" x14ac:dyDescent="0.25">
      <c r="B17" s="12" t="s">
        <v>36</v>
      </c>
      <c r="C17" s="14">
        <v>471</v>
      </c>
      <c r="D17" s="14">
        <v>234</v>
      </c>
      <c r="E17" s="13">
        <v>388</v>
      </c>
      <c r="F17" s="117">
        <v>194</v>
      </c>
      <c r="G17" s="14">
        <f t="shared" si="0"/>
        <v>-83</v>
      </c>
      <c r="H17" s="142">
        <f t="shared" si="1"/>
        <v>-17.622080679405521</v>
      </c>
    </row>
    <row r="18" spans="2:8" x14ac:dyDescent="0.25">
      <c r="B18" s="12" t="s">
        <v>37</v>
      </c>
      <c r="C18" s="14">
        <v>520</v>
      </c>
      <c r="D18" s="14">
        <v>277</v>
      </c>
      <c r="E18" s="13">
        <v>358</v>
      </c>
      <c r="F18" s="117">
        <v>205</v>
      </c>
      <c r="G18" s="14">
        <f t="shared" si="0"/>
        <v>-162</v>
      </c>
      <c r="H18" s="142">
        <f t="shared" si="1"/>
        <v>-31.153846153846153</v>
      </c>
    </row>
    <row r="19" spans="2:8" x14ac:dyDescent="0.25">
      <c r="B19" s="12" t="s">
        <v>38</v>
      </c>
      <c r="C19" s="14">
        <v>695</v>
      </c>
      <c r="D19" s="14">
        <v>325</v>
      </c>
      <c r="E19" s="13">
        <v>612</v>
      </c>
      <c r="F19" s="117">
        <v>247</v>
      </c>
      <c r="G19" s="14">
        <f t="shared" si="0"/>
        <v>-83</v>
      </c>
      <c r="H19" s="142">
        <f t="shared" si="1"/>
        <v>-11.942446043165468</v>
      </c>
    </row>
    <row r="20" spans="2:8" x14ac:dyDescent="0.25">
      <c r="B20" s="12" t="s">
        <v>39</v>
      </c>
      <c r="C20" s="14">
        <v>336</v>
      </c>
      <c r="D20" s="14">
        <v>142</v>
      </c>
      <c r="E20" s="13">
        <v>317</v>
      </c>
      <c r="F20" s="117">
        <v>116</v>
      </c>
      <c r="G20" s="14">
        <f t="shared" si="0"/>
        <v>-19</v>
      </c>
      <c r="H20" s="142">
        <f t="shared" si="1"/>
        <v>-5.6547619047619051</v>
      </c>
    </row>
    <row r="21" spans="2:8" x14ac:dyDescent="0.25">
      <c r="B21" s="12" t="s">
        <v>40</v>
      </c>
      <c r="C21" s="14">
        <v>496</v>
      </c>
      <c r="D21" s="14">
        <v>209</v>
      </c>
      <c r="E21" s="13">
        <v>335</v>
      </c>
      <c r="F21" s="117">
        <v>143</v>
      </c>
      <c r="G21" s="14">
        <f t="shared" si="0"/>
        <v>-161</v>
      </c>
      <c r="H21" s="142">
        <f t="shared" si="1"/>
        <v>-32.45967741935484</v>
      </c>
    </row>
    <row r="22" spans="2:8" x14ac:dyDescent="0.25">
      <c r="B22" s="12" t="s">
        <v>41</v>
      </c>
      <c r="C22" s="14">
        <v>645</v>
      </c>
      <c r="D22" s="14">
        <v>375</v>
      </c>
      <c r="E22" s="13">
        <v>564</v>
      </c>
      <c r="F22" s="117">
        <v>334</v>
      </c>
      <c r="G22" s="14">
        <f t="shared" si="0"/>
        <v>-81</v>
      </c>
      <c r="H22" s="142">
        <f t="shared" si="1"/>
        <v>-12.55813953488372</v>
      </c>
    </row>
    <row r="23" spans="2:8" x14ac:dyDescent="0.25">
      <c r="B23" s="12" t="s">
        <v>42</v>
      </c>
      <c r="C23" s="14">
        <v>702</v>
      </c>
      <c r="D23" s="14">
        <v>328</v>
      </c>
      <c r="E23" s="13">
        <v>690</v>
      </c>
      <c r="F23" s="117">
        <v>299</v>
      </c>
      <c r="G23" s="14">
        <f t="shared" si="0"/>
        <v>-12</v>
      </c>
      <c r="H23" s="142">
        <f t="shared" si="1"/>
        <v>-1.7094017094017093</v>
      </c>
    </row>
    <row r="24" spans="2:8" x14ac:dyDescent="0.25">
      <c r="B24" s="19" t="s">
        <v>43</v>
      </c>
      <c r="C24" s="145">
        <v>634</v>
      </c>
      <c r="D24" s="145">
        <v>290</v>
      </c>
      <c r="E24" s="143">
        <v>521</v>
      </c>
      <c r="F24" s="144">
        <v>254</v>
      </c>
      <c r="G24" s="14">
        <f t="shared" si="0"/>
        <v>-113</v>
      </c>
      <c r="H24" s="142">
        <f t="shared" si="1"/>
        <v>-17.823343848580443</v>
      </c>
    </row>
    <row r="25" spans="2:8" x14ac:dyDescent="0.25">
      <c r="B25" s="19" t="s">
        <v>44</v>
      </c>
      <c r="C25" s="145">
        <v>725</v>
      </c>
      <c r="D25" s="145">
        <v>341</v>
      </c>
      <c r="E25" s="143">
        <v>614</v>
      </c>
      <c r="F25" s="144">
        <v>331</v>
      </c>
      <c r="G25" s="14">
        <f t="shared" si="0"/>
        <v>-111</v>
      </c>
      <c r="H25" s="142">
        <f t="shared" si="1"/>
        <v>-15.310344827586206</v>
      </c>
    </row>
    <row r="26" spans="2:8" x14ac:dyDescent="0.25">
      <c r="B26" s="19" t="s">
        <v>45</v>
      </c>
      <c r="C26" s="145">
        <v>668</v>
      </c>
      <c r="D26" s="145">
        <v>339</v>
      </c>
      <c r="E26" s="143">
        <v>653</v>
      </c>
      <c r="F26" s="144">
        <v>384</v>
      </c>
      <c r="G26" s="14">
        <f t="shared" si="0"/>
        <v>-15</v>
      </c>
      <c r="H26" s="142">
        <f t="shared" si="1"/>
        <v>-2.2455089820359282</v>
      </c>
    </row>
    <row r="27" spans="2:8" x14ac:dyDescent="0.25">
      <c r="B27" s="19" t="s">
        <v>46</v>
      </c>
      <c r="C27" s="145">
        <v>753</v>
      </c>
      <c r="D27" s="145">
        <v>371</v>
      </c>
      <c r="E27" s="143">
        <v>718</v>
      </c>
      <c r="F27" s="144">
        <v>381</v>
      </c>
      <c r="G27" s="14">
        <f t="shared" si="0"/>
        <v>-35</v>
      </c>
      <c r="H27" s="142">
        <f t="shared" si="1"/>
        <v>-4.6480743691899074</v>
      </c>
    </row>
    <row r="28" spans="2:8" x14ac:dyDescent="0.25">
      <c r="B28" s="19" t="s">
        <v>47</v>
      </c>
      <c r="C28" s="145">
        <v>429</v>
      </c>
      <c r="D28" s="145">
        <v>199</v>
      </c>
      <c r="E28" s="143">
        <v>403</v>
      </c>
      <c r="F28" s="144">
        <v>197</v>
      </c>
      <c r="G28" s="14">
        <f t="shared" si="0"/>
        <v>-26</v>
      </c>
      <c r="H28" s="142">
        <f t="shared" si="1"/>
        <v>-6.0606060606060606</v>
      </c>
    </row>
    <row r="29" spans="2:8" x14ac:dyDescent="0.25">
      <c r="B29" s="19" t="s">
        <v>48</v>
      </c>
      <c r="C29" s="145">
        <v>401</v>
      </c>
      <c r="D29" s="145">
        <v>179</v>
      </c>
      <c r="E29" s="143">
        <v>374</v>
      </c>
      <c r="F29" s="144">
        <v>180</v>
      </c>
      <c r="G29" s="14">
        <f t="shared" si="0"/>
        <v>-27</v>
      </c>
      <c r="H29" s="142">
        <f t="shared" si="1"/>
        <v>-6.7331670822942646</v>
      </c>
    </row>
    <row r="30" spans="2:8" x14ac:dyDescent="0.25">
      <c r="B30" s="19" t="s">
        <v>49</v>
      </c>
      <c r="C30" s="145">
        <v>701</v>
      </c>
      <c r="D30" s="145">
        <v>290</v>
      </c>
      <c r="E30" s="143">
        <v>664</v>
      </c>
      <c r="F30" s="144">
        <v>298</v>
      </c>
      <c r="G30" s="14">
        <f t="shared" si="0"/>
        <v>-37</v>
      </c>
      <c r="H30" s="142">
        <f t="shared" si="1"/>
        <v>-5.2781740370898715</v>
      </c>
    </row>
    <row r="31" spans="2:8" x14ac:dyDescent="0.25">
      <c r="B31" s="19" t="s">
        <v>50</v>
      </c>
      <c r="C31" s="145">
        <v>286</v>
      </c>
      <c r="D31" s="145">
        <v>129</v>
      </c>
      <c r="E31" s="143">
        <v>237</v>
      </c>
      <c r="F31" s="144">
        <v>127</v>
      </c>
      <c r="G31" s="14">
        <f t="shared" si="0"/>
        <v>-49</v>
      </c>
      <c r="H31" s="142">
        <f t="shared" si="1"/>
        <v>-17.132867132867133</v>
      </c>
    </row>
    <row r="32" spans="2:8" x14ac:dyDescent="0.25">
      <c r="B32" s="19" t="s">
        <v>51</v>
      </c>
      <c r="C32" s="145">
        <v>177</v>
      </c>
      <c r="D32" s="145">
        <v>95</v>
      </c>
      <c r="E32" s="143">
        <v>158</v>
      </c>
      <c r="F32" s="144">
        <v>79</v>
      </c>
      <c r="G32" s="14">
        <f t="shared" si="0"/>
        <v>-19</v>
      </c>
      <c r="H32" s="142">
        <f t="shared" si="1"/>
        <v>-10.734463276836157</v>
      </c>
    </row>
    <row r="33" spans="2:8" x14ac:dyDescent="0.25">
      <c r="B33" s="19" t="s">
        <v>52</v>
      </c>
      <c r="C33" s="145">
        <v>211</v>
      </c>
      <c r="D33" s="145">
        <v>114</v>
      </c>
      <c r="E33" s="143">
        <v>377</v>
      </c>
      <c r="F33" s="144">
        <v>191</v>
      </c>
      <c r="G33" s="14">
        <f t="shared" si="0"/>
        <v>166</v>
      </c>
      <c r="H33" s="142">
        <f>(E33-C33)*100/C33</f>
        <v>78.672985781990519</v>
      </c>
    </row>
    <row r="34" spans="2:8" x14ac:dyDescent="0.25">
      <c r="B34" s="19" t="s">
        <v>53</v>
      </c>
      <c r="C34" s="145">
        <v>750</v>
      </c>
      <c r="D34" s="145">
        <v>419</v>
      </c>
      <c r="E34" s="143">
        <v>627</v>
      </c>
      <c r="F34" s="144">
        <v>351</v>
      </c>
      <c r="G34" s="14">
        <f t="shared" si="0"/>
        <v>-123</v>
      </c>
      <c r="H34" s="142">
        <f t="shared" si="1"/>
        <v>-16.399999999999999</v>
      </c>
    </row>
    <row r="35" spans="2:8" ht="15.75" thickBot="1" x14ac:dyDescent="0.3">
      <c r="B35" s="20" t="s">
        <v>54</v>
      </c>
      <c r="C35" s="148">
        <v>259</v>
      </c>
      <c r="D35" s="148">
        <v>134</v>
      </c>
      <c r="E35" s="146">
        <v>225</v>
      </c>
      <c r="F35" s="147">
        <v>110</v>
      </c>
      <c r="G35" s="22">
        <f t="shared" si="0"/>
        <v>-34</v>
      </c>
      <c r="H35" s="149">
        <f t="shared" si="1"/>
        <v>-13.127413127413128</v>
      </c>
    </row>
  </sheetData>
  <mergeCells count="6">
    <mergeCell ref="B10:H10"/>
    <mergeCell ref="B5:B6"/>
    <mergeCell ref="E5:F5"/>
    <mergeCell ref="C5:D5"/>
    <mergeCell ref="G5:G6"/>
    <mergeCell ref="H5:H6"/>
  </mergeCells>
  <pageMargins left="3.2677165354330708" right="0.70866141732283472" top="1.1023622047244095" bottom="0.74803149606299213" header="0.31496062992125984" footer="0.31496062992125984"/>
  <pageSetup paperSize="9" scale="7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B2:I47"/>
  <sheetViews>
    <sheetView zoomScale="110" zoomScaleNormal="110" workbookViewId="0">
      <selection activeCell="B2" sqref="B2:F44"/>
    </sheetView>
  </sheetViews>
  <sheetFormatPr defaultRowHeight="15" x14ac:dyDescent="0.25"/>
  <cols>
    <col min="1" max="1" width="2.28515625" style="11" customWidth="1"/>
    <col min="2" max="2" width="22.5703125" style="11" customWidth="1"/>
    <col min="3" max="3" width="14" style="11" customWidth="1"/>
    <col min="4" max="4" width="11.42578125" style="11" customWidth="1"/>
    <col min="5" max="5" width="15.140625" style="11" customWidth="1"/>
    <col min="6" max="6" width="11.5703125" style="11" customWidth="1"/>
    <col min="7" max="7" width="13.140625" style="11" customWidth="1"/>
    <col min="8" max="8" width="9.140625" style="11"/>
    <col min="9" max="9" width="10.28515625" style="11" customWidth="1"/>
    <col min="10" max="16384" width="9.140625" style="11"/>
  </cols>
  <sheetData>
    <row r="2" spans="2:9" x14ac:dyDescent="0.25">
      <c r="B2" s="11" t="s">
        <v>338</v>
      </c>
    </row>
    <row r="3" spans="2:9" x14ac:dyDescent="0.25">
      <c r="B3" s="11" t="s">
        <v>376</v>
      </c>
    </row>
    <row r="4" spans="2:9" ht="16.5" customHeight="1" thickBot="1" x14ac:dyDescent="0.3"/>
    <row r="5" spans="2:9" ht="26.25" customHeight="1" thickBot="1" x14ac:dyDescent="0.3">
      <c r="B5" s="560"/>
      <c r="C5" s="816" t="s">
        <v>134</v>
      </c>
      <c r="D5" s="780"/>
      <c r="E5" s="816" t="s">
        <v>408</v>
      </c>
      <c r="F5" s="780"/>
    </row>
    <row r="6" spans="2:9" ht="30.75" customHeight="1" thickBot="1" x14ac:dyDescent="0.3">
      <c r="B6" s="561" t="s">
        <v>3</v>
      </c>
      <c r="C6" s="563" t="s">
        <v>94</v>
      </c>
      <c r="D6" s="564" t="s">
        <v>95</v>
      </c>
      <c r="E6" s="563" t="s">
        <v>96</v>
      </c>
      <c r="F6" s="564" t="s">
        <v>95</v>
      </c>
    </row>
    <row r="7" spans="2:9" ht="23.25" customHeight="1" thickBot="1" x14ac:dyDescent="0.3">
      <c r="B7" s="158" t="s">
        <v>66</v>
      </c>
      <c r="C7" s="159">
        <f>SUM(C9:C14)</f>
        <v>107567</v>
      </c>
      <c r="D7" s="160">
        <f>SUM(D9:D14)</f>
        <v>100</v>
      </c>
      <c r="E7" s="161">
        <f t="shared" ref="E7" si="0">SUM(E9:E14)</f>
        <v>90972</v>
      </c>
      <c r="F7" s="160">
        <f>SUM(F9:F14)</f>
        <v>100</v>
      </c>
    </row>
    <row r="8" spans="2:9" ht="24" customHeight="1" thickBot="1" x14ac:dyDescent="0.3">
      <c r="B8" s="420" t="s">
        <v>97</v>
      </c>
      <c r="C8" s="395"/>
      <c r="D8" s="395"/>
      <c r="E8" s="395"/>
      <c r="F8" s="396"/>
    </row>
    <row r="9" spans="2:9" ht="21" customHeight="1" thickTop="1" x14ac:dyDescent="0.25">
      <c r="B9" s="162" t="s">
        <v>68</v>
      </c>
      <c r="C9" s="163">
        <v>16279</v>
      </c>
      <c r="D9" s="164">
        <f>SUM(C9/C7*100)</f>
        <v>15.133823570425875</v>
      </c>
      <c r="E9" s="165">
        <v>12756</v>
      </c>
      <c r="F9" s="164">
        <f>SUM(E9/E7*100)</f>
        <v>14.021896847381612</v>
      </c>
      <c r="H9" s="486">
        <f>SUM(D9:D11)</f>
        <v>67.862820381715579</v>
      </c>
      <c r="I9" s="486">
        <f>SUM(F9:F11)</f>
        <v>67.134942619707161</v>
      </c>
    </row>
    <row r="10" spans="2:9" ht="18" customHeight="1" x14ac:dyDescent="0.25">
      <c r="B10" s="12" t="s">
        <v>69</v>
      </c>
      <c r="C10" s="13">
        <v>32938</v>
      </c>
      <c r="D10" s="40">
        <f>SUM(C10/C7*100)</f>
        <v>30.620915336487958</v>
      </c>
      <c r="E10" s="117">
        <v>27676</v>
      </c>
      <c r="F10" s="40">
        <f>SUM(E10/E7*100)</f>
        <v>30.422547597062831</v>
      </c>
    </row>
    <row r="11" spans="2:9" ht="15.75" customHeight="1" x14ac:dyDescent="0.25">
      <c r="B11" s="12" t="s">
        <v>70</v>
      </c>
      <c r="C11" s="13">
        <v>23781</v>
      </c>
      <c r="D11" s="40">
        <f>SUM(C11/C7*100)</f>
        <v>22.108081474801754</v>
      </c>
      <c r="E11" s="117">
        <v>20642</v>
      </c>
      <c r="F11" s="40">
        <f>SUM(E11/E7*100)</f>
        <v>22.690498175262718</v>
      </c>
    </row>
    <row r="12" spans="2:9" x14ac:dyDescent="0.25">
      <c r="B12" s="12" t="s">
        <v>71</v>
      </c>
      <c r="C12" s="13">
        <v>19278</v>
      </c>
      <c r="D12" s="40">
        <f>SUM(C12/C7*100)</f>
        <v>17.921853356512685</v>
      </c>
      <c r="E12" s="117">
        <v>16689</v>
      </c>
      <c r="F12" s="40">
        <f>SUM(E12/E7*100)</f>
        <v>18.345205118058303</v>
      </c>
    </row>
    <row r="13" spans="2:9" x14ac:dyDescent="0.25">
      <c r="B13" s="12" t="s">
        <v>72</v>
      </c>
      <c r="C13" s="13">
        <v>10214</v>
      </c>
      <c r="D13" s="40">
        <f>SUM(C13/C7*100)</f>
        <v>9.4954772374427101</v>
      </c>
      <c r="E13" s="117">
        <v>9297</v>
      </c>
      <c r="F13" s="40">
        <f>SUM(E13/E7*100)</f>
        <v>10.219628017411951</v>
      </c>
    </row>
    <row r="14" spans="2:9" ht="15.75" thickBot="1" x14ac:dyDescent="0.3">
      <c r="B14" s="116" t="s">
        <v>98</v>
      </c>
      <c r="C14" s="21">
        <v>5077</v>
      </c>
      <c r="D14" s="43">
        <f>SUM(C14/C7*100)</f>
        <v>4.7198490243290232</v>
      </c>
      <c r="E14" s="118">
        <v>3912</v>
      </c>
      <c r="F14" s="43">
        <f>SUM(E14/E7*100)</f>
        <v>4.3002242448225827</v>
      </c>
    </row>
    <row r="17" spans="2:9" x14ac:dyDescent="0.25">
      <c r="B17" s="11" t="s">
        <v>339</v>
      </c>
    </row>
    <row r="18" spans="2:9" x14ac:dyDescent="0.25">
      <c r="B18" s="11" t="s">
        <v>213</v>
      </c>
    </row>
    <row r="19" spans="2:9" ht="15.75" thickBot="1" x14ac:dyDescent="0.3"/>
    <row r="20" spans="2:9" ht="24" customHeight="1" thickBot="1" x14ac:dyDescent="0.3">
      <c r="B20" s="560"/>
      <c r="C20" s="816" t="s">
        <v>134</v>
      </c>
      <c r="D20" s="780"/>
      <c r="E20" s="816" t="s">
        <v>408</v>
      </c>
      <c r="F20" s="780"/>
    </row>
    <row r="21" spans="2:9" ht="34.5" customHeight="1" thickBot="1" x14ac:dyDescent="0.3">
      <c r="B21" s="561" t="s">
        <v>3</v>
      </c>
      <c r="C21" s="563" t="s">
        <v>94</v>
      </c>
      <c r="D21" s="564" t="s">
        <v>95</v>
      </c>
      <c r="E21" s="563" t="s">
        <v>96</v>
      </c>
      <c r="F21" s="564" t="s">
        <v>95</v>
      </c>
    </row>
    <row r="22" spans="2:9" ht="24" customHeight="1" thickBot="1" x14ac:dyDescent="0.3">
      <c r="B22" s="158" t="s">
        <v>66</v>
      </c>
      <c r="C22" s="159">
        <f>SUM(C24:C28)</f>
        <v>107567</v>
      </c>
      <c r="D22" s="160">
        <f>SUM(D24:D28)</f>
        <v>100.00000000000001</v>
      </c>
      <c r="E22" s="161">
        <f>SUM(E24:E28)</f>
        <v>90972</v>
      </c>
      <c r="F22" s="160">
        <f>SUM(F24:F28)</f>
        <v>100</v>
      </c>
    </row>
    <row r="23" spans="2:9" ht="21" customHeight="1" thickBot="1" x14ac:dyDescent="0.3">
      <c r="B23" s="817" t="s">
        <v>99</v>
      </c>
      <c r="C23" s="818"/>
      <c r="D23" s="818"/>
      <c r="E23" s="818"/>
      <c r="F23" s="819"/>
    </row>
    <row r="24" spans="2:9" ht="21.75" customHeight="1" thickTop="1" x14ac:dyDescent="0.25">
      <c r="B24" s="162" t="s">
        <v>100</v>
      </c>
      <c r="C24" s="163">
        <v>16099</v>
      </c>
      <c r="D24" s="164">
        <f>SUM(C24/C22*100)</f>
        <v>14.96648600407188</v>
      </c>
      <c r="E24" s="165">
        <v>13756</v>
      </c>
      <c r="F24" s="164">
        <f>SUM(E24/E22*100)</f>
        <v>15.121136173767752</v>
      </c>
    </row>
    <row r="25" spans="2:9" ht="30" x14ac:dyDescent="0.25">
      <c r="B25" s="12" t="s">
        <v>101</v>
      </c>
      <c r="C25" s="13">
        <v>27328</v>
      </c>
      <c r="D25" s="40">
        <f>SUM(C25/C22*100)</f>
        <v>25.405561185121833</v>
      </c>
      <c r="E25" s="117">
        <v>23223</v>
      </c>
      <c r="F25" s="40">
        <f>SUM(E25/E22*100)</f>
        <v>25.527634876665346</v>
      </c>
    </row>
    <row r="26" spans="2:9" ht="28.5" customHeight="1" x14ac:dyDescent="0.25">
      <c r="B26" s="12" t="s">
        <v>102</v>
      </c>
      <c r="C26" s="13">
        <v>11196</v>
      </c>
      <c r="D26" s="40">
        <f>SUM(C26/C22*100)</f>
        <v>10.408396627218384</v>
      </c>
      <c r="E26" s="117">
        <v>9713</v>
      </c>
      <c r="F26" s="40">
        <f>SUM(E26/E22*100)</f>
        <v>10.676911577188585</v>
      </c>
    </row>
    <row r="27" spans="2:9" ht="21.75" customHeight="1" x14ac:dyDescent="0.25">
      <c r="B27" s="12" t="s">
        <v>103</v>
      </c>
      <c r="C27" s="13">
        <v>31356</v>
      </c>
      <c r="D27" s="40">
        <f>SUM(C27/C22*100)</f>
        <v>29.150204058865636</v>
      </c>
      <c r="E27" s="117">
        <v>26062</v>
      </c>
      <c r="F27" s="40">
        <f>SUM(E27/E22*100)</f>
        <v>28.648375324275598</v>
      </c>
      <c r="H27" s="486">
        <f>SUM(D27+D25)</f>
        <v>54.555765243987466</v>
      </c>
      <c r="I27" s="486">
        <f>SUM(F27+F25)</f>
        <v>54.176010200940944</v>
      </c>
    </row>
    <row r="28" spans="2:9" ht="22.5" customHeight="1" thickBot="1" x14ac:dyDescent="0.3">
      <c r="B28" s="116" t="s">
        <v>104</v>
      </c>
      <c r="C28" s="21">
        <v>21588</v>
      </c>
      <c r="D28" s="43">
        <f>SUM(C28/C22*100)</f>
        <v>20.069352124722268</v>
      </c>
      <c r="E28" s="118">
        <v>18218</v>
      </c>
      <c r="F28" s="43">
        <f>SUM(E28/E22*100)</f>
        <v>20.025942048102713</v>
      </c>
      <c r="G28" s="486"/>
    </row>
    <row r="31" spans="2:9" x14ac:dyDescent="0.25">
      <c r="B31" s="11" t="s">
        <v>340</v>
      </c>
    </row>
    <row r="32" spans="2:9" x14ac:dyDescent="0.25">
      <c r="B32" s="11" t="s">
        <v>376</v>
      </c>
    </row>
    <row r="33" spans="2:9" ht="14.25" customHeight="1" thickBot="1" x14ac:dyDescent="0.3"/>
    <row r="34" spans="2:9" ht="15.75" thickBot="1" x14ac:dyDescent="0.3">
      <c r="B34" s="560"/>
      <c r="C34" s="816" t="s">
        <v>134</v>
      </c>
      <c r="D34" s="780"/>
      <c r="E34" s="816" t="s">
        <v>408</v>
      </c>
      <c r="F34" s="780"/>
    </row>
    <row r="35" spans="2:9" ht="28.5" customHeight="1" thickBot="1" x14ac:dyDescent="0.3">
      <c r="B35" s="561" t="s">
        <v>3</v>
      </c>
      <c r="C35" s="563" t="s">
        <v>94</v>
      </c>
      <c r="D35" s="564" t="s">
        <v>95</v>
      </c>
      <c r="E35" s="563" t="s">
        <v>96</v>
      </c>
      <c r="F35" s="564" t="s">
        <v>95</v>
      </c>
    </row>
    <row r="36" spans="2:9" ht="24.75" customHeight="1" thickBot="1" x14ac:dyDescent="0.3">
      <c r="B36" s="158" t="s">
        <v>66</v>
      </c>
      <c r="C36" s="159">
        <f>SUM(C38:C44)</f>
        <v>107567</v>
      </c>
      <c r="D36" s="160">
        <f>SUM(D38:D44)</f>
        <v>99.999999999999986</v>
      </c>
      <c r="E36" s="161">
        <f>SUM(E38:E44)</f>
        <v>90972</v>
      </c>
      <c r="F36" s="160">
        <f>SUM(F38:F44)</f>
        <v>100.00000000000001</v>
      </c>
    </row>
    <row r="37" spans="2:9" ht="23.25" customHeight="1" thickBot="1" x14ac:dyDescent="0.3">
      <c r="B37" s="166" t="s">
        <v>217</v>
      </c>
      <c r="C37" s="167"/>
      <c r="D37" s="167"/>
      <c r="E37" s="167"/>
      <c r="F37" s="168"/>
    </row>
    <row r="38" spans="2:9" ht="15.75" customHeight="1" thickTop="1" x14ac:dyDescent="0.25">
      <c r="B38" s="162" t="s">
        <v>79</v>
      </c>
      <c r="C38" s="163">
        <v>21276</v>
      </c>
      <c r="D38" s="164">
        <f>SUM(C38/C36*100)</f>
        <v>19.77930034304201</v>
      </c>
      <c r="E38" s="165">
        <v>18514</v>
      </c>
      <c r="F38" s="164">
        <f>SUM(E38/E36*100)</f>
        <v>20.351316888713011</v>
      </c>
    </row>
    <row r="39" spans="2:9" x14ac:dyDescent="0.25">
      <c r="B39" s="12" t="s">
        <v>105</v>
      </c>
      <c r="C39" s="13">
        <v>24768</v>
      </c>
      <c r="D39" s="40">
        <f>SUM(C39/C36*100)</f>
        <v>23.025649130309482</v>
      </c>
      <c r="E39" s="117">
        <v>21437</v>
      </c>
      <c r="F39" s="40">
        <f>SUM(E39/E36*100)</f>
        <v>23.5643934397397</v>
      </c>
      <c r="H39" s="486">
        <f>SUM(D38:D39)</f>
        <v>42.804949473351492</v>
      </c>
      <c r="I39" s="486">
        <f>SUM(F38:F39)</f>
        <v>43.915710328452711</v>
      </c>
    </row>
    <row r="40" spans="2:9" x14ac:dyDescent="0.25">
      <c r="B40" s="12" t="s">
        <v>106</v>
      </c>
      <c r="C40" s="13">
        <v>15536</v>
      </c>
      <c r="D40" s="40">
        <f>SUM(C40/C36*100)</f>
        <v>14.443091282642445</v>
      </c>
      <c r="E40" s="117">
        <v>13293</v>
      </c>
      <c r="F40" s="40">
        <f>SUM(E40/E36*100)</f>
        <v>14.612188365650969</v>
      </c>
    </row>
    <row r="41" spans="2:9" x14ac:dyDescent="0.25">
      <c r="B41" s="12" t="s">
        <v>107</v>
      </c>
      <c r="C41" s="13">
        <v>15368</v>
      </c>
      <c r="D41" s="40">
        <f>SUM(C41/C36*100)</f>
        <v>14.286909554045385</v>
      </c>
      <c r="E41" s="117">
        <v>12984</v>
      </c>
      <c r="F41" s="40">
        <f>SUM(E41/E36*100)</f>
        <v>14.272523413797652</v>
      </c>
    </row>
    <row r="42" spans="2:9" x14ac:dyDescent="0.25">
      <c r="B42" s="169" t="s">
        <v>108</v>
      </c>
      <c r="C42" s="46">
        <v>9035</v>
      </c>
      <c r="D42" s="47">
        <f>SUM(C42/C36*100)</f>
        <v>8.3994161778240546</v>
      </c>
      <c r="E42" s="170">
        <v>7207</v>
      </c>
      <c r="F42" s="47">
        <f>SUM(E42/E36*100)</f>
        <v>7.9222178252649167</v>
      </c>
    </row>
    <row r="43" spans="2:9" x14ac:dyDescent="0.25">
      <c r="B43" s="169" t="s">
        <v>87</v>
      </c>
      <c r="C43" s="46">
        <v>2981</v>
      </c>
      <c r="D43" s="47">
        <f>SUM(C43/C36*100)</f>
        <v>2.7712960294514115</v>
      </c>
      <c r="E43" s="170">
        <v>2440</v>
      </c>
      <c r="F43" s="47">
        <f>SUM(E43/E36*100)</f>
        <v>2.6821439563821836</v>
      </c>
    </row>
    <row r="44" spans="2:9" ht="15.75" thickBot="1" x14ac:dyDescent="0.3">
      <c r="B44" s="116" t="s">
        <v>80</v>
      </c>
      <c r="C44" s="21">
        <v>18603</v>
      </c>
      <c r="D44" s="43">
        <f>SUM(C44/C36*100)</f>
        <v>17.294337482685211</v>
      </c>
      <c r="E44" s="118">
        <v>15097</v>
      </c>
      <c r="F44" s="43">
        <f>SUM(E44/E36*100)</f>
        <v>16.59521611045157</v>
      </c>
    </row>
    <row r="47" spans="2:9" x14ac:dyDescent="0.25">
      <c r="C47" s="73"/>
      <c r="D47" s="486"/>
      <c r="F47" s="486"/>
    </row>
  </sheetData>
  <mergeCells count="7">
    <mergeCell ref="C5:D5"/>
    <mergeCell ref="E5:F5"/>
    <mergeCell ref="C20:D20"/>
    <mergeCell ref="E20:F20"/>
    <mergeCell ref="C34:D34"/>
    <mergeCell ref="E34:F34"/>
    <mergeCell ref="B23:F23"/>
  </mergeCells>
  <pageMargins left="1.6929133858267718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33</vt:i4>
      </vt:variant>
    </vt:vector>
  </HeadingPairs>
  <TitlesOfParts>
    <vt:vector size="33" baseType="lpstr">
      <vt:lpstr>T.I</vt:lpstr>
      <vt:lpstr>T.II</vt:lpstr>
      <vt:lpstr>T.III</vt:lpstr>
      <vt:lpstr>T.IV</vt:lpstr>
      <vt:lpstr>T.V</vt:lpstr>
      <vt:lpstr>T.VI</vt:lpstr>
      <vt:lpstr>T.VII</vt:lpstr>
      <vt:lpstr>T.VIII</vt:lpstr>
      <vt:lpstr>T.IX T.X T.XI</vt:lpstr>
      <vt:lpstr>T.XII</vt:lpstr>
      <vt:lpstr>T.XIII</vt:lpstr>
      <vt:lpstr>T.XIV A</vt:lpstr>
      <vt:lpstr>T.XIV B</vt:lpstr>
      <vt:lpstr>T.XIV C</vt:lpstr>
      <vt:lpstr>T.XV</vt:lpstr>
      <vt:lpstr>T.XVI</vt:lpstr>
      <vt:lpstr>T.XVII</vt:lpstr>
      <vt:lpstr>T.XVIII A</vt:lpstr>
      <vt:lpstr>T.XVIII B</vt:lpstr>
      <vt:lpstr>T.XVIII C</vt:lpstr>
      <vt:lpstr>T.XIX</vt:lpstr>
      <vt:lpstr>T.XX</vt:lpstr>
      <vt:lpstr>T.XXI</vt:lpstr>
      <vt:lpstr>T.XXII</vt:lpstr>
      <vt:lpstr>T.XXIII</vt:lpstr>
      <vt:lpstr>T.XXIV</vt:lpstr>
      <vt:lpstr>T.XXV</vt:lpstr>
      <vt:lpstr>T.XXVI</vt:lpstr>
      <vt:lpstr>T.XXVII</vt:lpstr>
      <vt:lpstr>T.XXVIII</vt:lpstr>
      <vt:lpstr>T.XXIX</vt:lpstr>
      <vt:lpstr>T.XXX</vt:lpstr>
      <vt:lpstr>T.XXXI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Kocaj</dc:creator>
  <cp:lastModifiedBy>WUP</cp:lastModifiedBy>
  <cp:lastPrinted>2018-03-02T07:30:01Z</cp:lastPrinted>
  <dcterms:created xsi:type="dcterms:W3CDTF">2016-01-29T08:03:05Z</dcterms:created>
  <dcterms:modified xsi:type="dcterms:W3CDTF">2018-03-02T12:15:17Z</dcterms:modified>
</cp:coreProperties>
</file>