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05" windowWidth="19035" windowHeight="10050" tabRatio="898"/>
  </bookViews>
  <sheets>
    <sheet name="T.I" sheetId="26" r:id="rId1"/>
    <sheet name="T.II" sheetId="2" r:id="rId2"/>
    <sheet name="T.III" sheetId="6" r:id="rId3"/>
    <sheet name="T.IV" sheetId="28" r:id="rId4"/>
    <sheet name="T.V" sheetId="27" r:id="rId5"/>
    <sheet name="T.VI" sheetId="31" r:id="rId6"/>
    <sheet name="T.VII" sheetId="29" r:id="rId7"/>
    <sheet name="T.VIII" sheetId="32" r:id="rId8"/>
    <sheet name="T.IX T.X T.XI" sheetId="12" r:id="rId9"/>
    <sheet name="T.XII" sheetId="48" r:id="rId10"/>
    <sheet name="T.XIII" sheetId="47" r:id="rId11"/>
    <sheet name="T.XIV ABC" sheetId="35" r:id="rId12"/>
    <sheet name="T.XV" sheetId="3" r:id="rId13"/>
    <sheet name="T.XVI" sheetId="15" r:id="rId14"/>
    <sheet name="T.XVII" sheetId="49" r:id="rId15"/>
    <sheet name="T.XVIII ABC" sheetId="36" r:id="rId16"/>
    <sheet name="T.XIX" sheetId="37" r:id="rId17"/>
    <sheet name="T.XX" sheetId="40" r:id="rId18"/>
    <sheet name="T.XXI" sheetId="39" r:id="rId19"/>
    <sheet name="T.XXII" sheetId="34" r:id="rId20"/>
    <sheet name="T.XXIII" sheetId="41" r:id="rId21"/>
    <sheet name="T.XXIV" sheetId="42" r:id="rId22"/>
    <sheet name="T.XXV" sheetId="17" r:id="rId23"/>
    <sheet name="T.XXVII" sheetId="44" r:id="rId24"/>
    <sheet name="T.XXVI" sheetId="43" r:id="rId25"/>
    <sheet name="T.XXVIII" sheetId="45" r:id="rId26"/>
    <sheet name="T.XXIX" sheetId="18" r:id="rId27"/>
    <sheet name="T.XXX" sheetId="46" r:id="rId28"/>
    <sheet name="T.XXXI" sheetId="21" r:id="rId29"/>
  </sheets>
  <calcPr calcId="145621"/>
</workbook>
</file>

<file path=xl/calcChain.xml><?xml version="1.0" encoding="utf-8"?>
<calcChain xmlns="http://schemas.openxmlformats.org/spreadsheetml/2006/main">
  <c r="I10" i="6" l="1"/>
  <c r="I9" i="6"/>
  <c r="F9" i="6"/>
  <c r="F9" i="43" l="1"/>
  <c r="E26" i="28"/>
  <c r="L9" i="29"/>
  <c r="K9" i="29"/>
  <c r="J9" i="29"/>
  <c r="I9" i="29"/>
  <c r="E9" i="29"/>
  <c r="D9" i="29"/>
  <c r="C9" i="29"/>
  <c r="C8" i="49"/>
  <c r="AC8" i="36"/>
  <c r="AA8" i="36"/>
  <c r="Y8" i="36"/>
  <c r="W8" i="36"/>
  <c r="U8" i="36"/>
  <c r="S8" i="36"/>
  <c r="Q8" i="36"/>
  <c r="O8" i="36"/>
  <c r="M8" i="36"/>
  <c r="K8" i="36"/>
  <c r="I8" i="36"/>
  <c r="G8" i="36"/>
  <c r="E8" i="36"/>
  <c r="C8" i="36"/>
  <c r="N7" i="37"/>
  <c r="L11" i="37"/>
  <c r="L10" i="37"/>
  <c r="L8" i="37"/>
  <c r="L7" i="37"/>
  <c r="L10" i="40"/>
  <c r="I10" i="40"/>
  <c r="F10" i="40"/>
  <c r="J22" i="39"/>
  <c r="J9" i="39"/>
  <c r="H9" i="39"/>
  <c r="E9" i="39"/>
  <c r="F9" i="39"/>
  <c r="C9" i="39"/>
  <c r="E59" i="42"/>
  <c r="O8" i="43"/>
  <c r="P8" i="43"/>
  <c r="Q8" i="43"/>
  <c r="R8" i="43"/>
  <c r="K8" i="43"/>
  <c r="L8" i="43"/>
  <c r="K33" i="43"/>
  <c r="K32" i="43"/>
  <c r="K31" i="43"/>
  <c r="K30" i="43"/>
  <c r="K29" i="43"/>
  <c r="K28" i="43"/>
  <c r="K27" i="43"/>
  <c r="K26" i="43"/>
  <c r="K25" i="43"/>
  <c r="K24" i="43"/>
  <c r="K23" i="43"/>
  <c r="K22" i="43"/>
  <c r="K21" i="43"/>
  <c r="K20" i="43"/>
  <c r="K19" i="43"/>
  <c r="K18" i="43"/>
  <c r="K17" i="43"/>
  <c r="K16" i="43"/>
  <c r="K15" i="43"/>
  <c r="K14" i="43"/>
  <c r="K13" i="43"/>
  <c r="K12" i="43"/>
  <c r="K11" i="43"/>
  <c r="K10" i="43"/>
  <c r="K9" i="43"/>
  <c r="E60" i="44"/>
  <c r="E59" i="44"/>
  <c r="E60" i="42"/>
  <c r="C29" i="49" l="1"/>
  <c r="C28" i="49"/>
  <c r="C27" i="49"/>
  <c r="C26" i="49"/>
  <c r="C25" i="49"/>
  <c r="C24" i="49"/>
  <c r="C23" i="49"/>
  <c r="C21" i="49"/>
  <c r="C20" i="49"/>
  <c r="C19" i="49"/>
  <c r="C18" i="49"/>
  <c r="C17" i="49"/>
  <c r="C15" i="49"/>
  <c r="C14" i="49"/>
  <c r="C13" i="49"/>
  <c r="C12" i="49"/>
  <c r="C11" i="49"/>
  <c r="C10" i="49"/>
  <c r="I8" i="49"/>
  <c r="H8" i="49"/>
  <c r="G8" i="49"/>
  <c r="F8" i="49"/>
  <c r="E8" i="49"/>
  <c r="D8" i="49"/>
  <c r="C29" i="48" l="1"/>
  <c r="C28" i="48"/>
  <c r="C27" i="48"/>
  <c r="C26" i="48"/>
  <c r="C25" i="48"/>
  <c r="C24" i="48"/>
  <c r="C23" i="48"/>
  <c r="C21" i="48"/>
  <c r="C20" i="48"/>
  <c r="C19" i="48"/>
  <c r="C18" i="48"/>
  <c r="C17" i="48"/>
  <c r="C15" i="48"/>
  <c r="C14" i="48"/>
  <c r="C13" i="48"/>
  <c r="C12" i="48"/>
  <c r="C11" i="48"/>
  <c r="C10" i="48"/>
  <c r="I8" i="48"/>
  <c r="H8" i="48"/>
  <c r="G8" i="48"/>
  <c r="F8" i="48"/>
  <c r="C8" i="48" s="1"/>
  <c r="E8" i="48"/>
  <c r="D8" i="48"/>
  <c r="C29" i="47"/>
  <c r="C28" i="47"/>
  <c r="C27" i="47"/>
  <c r="C26" i="47"/>
  <c r="C25" i="47"/>
  <c r="C24" i="47"/>
  <c r="C23" i="47"/>
  <c r="C21" i="47"/>
  <c r="C20" i="47"/>
  <c r="C19" i="47"/>
  <c r="C18" i="47"/>
  <c r="C17" i="47"/>
  <c r="C15" i="47"/>
  <c r="C14" i="47"/>
  <c r="C13" i="47"/>
  <c r="C12" i="47"/>
  <c r="C11" i="47"/>
  <c r="C10" i="47"/>
  <c r="I8" i="47"/>
  <c r="H8" i="47"/>
  <c r="G8" i="47"/>
  <c r="F8" i="47"/>
  <c r="E8" i="47"/>
  <c r="D8" i="47"/>
  <c r="C8" i="47" s="1"/>
  <c r="D8" i="15" l="1"/>
  <c r="E8" i="15"/>
  <c r="F8" i="15"/>
  <c r="G8" i="15"/>
  <c r="H8" i="15"/>
  <c r="I8" i="15"/>
  <c r="C10" i="15"/>
  <c r="C11" i="15"/>
  <c r="C12" i="15"/>
  <c r="C13" i="15"/>
  <c r="C14" i="15"/>
  <c r="C15" i="15"/>
  <c r="C17" i="15"/>
  <c r="C18" i="15"/>
  <c r="C19" i="15"/>
  <c r="C20" i="15"/>
  <c r="C21" i="15"/>
  <c r="C23" i="15"/>
  <c r="C24" i="15"/>
  <c r="C25" i="15"/>
  <c r="C26" i="15"/>
  <c r="C27" i="15"/>
  <c r="C28" i="15"/>
  <c r="C29" i="15"/>
  <c r="C8" i="15" l="1"/>
  <c r="D29" i="27"/>
  <c r="F29" i="27"/>
  <c r="G15" i="45"/>
  <c r="D15" i="45"/>
  <c r="G16" i="45"/>
  <c r="G17" i="45" l="1"/>
  <c r="G19" i="45" l="1"/>
  <c r="G18" i="45"/>
  <c r="G14" i="45"/>
  <c r="G13" i="45"/>
  <c r="G12" i="45"/>
  <c r="G11" i="45"/>
  <c r="O26" i="43" l="1"/>
  <c r="O9" i="43"/>
  <c r="C9" i="45"/>
  <c r="F9" i="45"/>
  <c r="H15" i="45" l="1"/>
  <c r="H14" i="45"/>
  <c r="H18" i="45"/>
  <c r="H13" i="45"/>
  <c r="H17" i="45"/>
  <c r="H12" i="45"/>
  <c r="H16" i="45"/>
  <c r="H11" i="45"/>
  <c r="E15" i="45"/>
  <c r="E16" i="45"/>
  <c r="E11" i="45"/>
  <c r="E14" i="45"/>
  <c r="E18" i="45"/>
  <c r="E13" i="45"/>
  <c r="E17" i="45"/>
  <c r="E12" i="45"/>
  <c r="E38" i="42"/>
  <c r="K13" i="37" l="1"/>
  <c r="H13" i="37"/>
  <c r="H11" i="37"/>
  <c r="K11" i="37"/>
  <c r="K10" i="37"/>
  <c r="K12" i="37"/>
  <c r="H22" i="3"/>
  <c r="H16" i="3"/>
  <c r="G16" i="3"/>
  <c r="D9" i="45" l="1"/>
  <c r="D8" i="45"/>
  <c r="D19" i="45"/>
  <c r="D18" i="45"/>
  <c r="D17" i="45"/>
  <c r="D16" i="45"/>
  <c r="D14" i="45"/>
  <c r="D13" i="45"/>
  <c r="D12" i="45"/>
  <c r="H11" i="35" l="1"/>
  <c r="H10" i="35"/>
  <c r="J10" i="35"/>
  <c r="F11" i="31" l="1"/>
  <c r="F13" i="31"/>
  <c r="F12" i="31"/>
  <c r="H8" i="26"/>
  <c r="G9" i="6"/>
  <c r="N6" i="21" l="1"/>
  <c r="D10" i="37" l="1"/>
  <c r="H9" i="18" l="1"/>
  <c r="G9" i="18"/>
  <c r="F9" i="18"/>
  <c r="E9" i="18"/>
  <c r="D9" i="18"/>
  <c r="C9" i="18"/>
  <c r="AG8" i="43"/>
  <c r="T8" i="43"/>
  <c r="J8" i="43"/>
  <c r="F8" i="43"/>
  <c r="N8" i="43" s="1"/>
  <c r="O11" i="43"/>
  <c r="N9" i="43"/>
  <c r="M8" i="43"/>
  <c r="M9" i="43"/>
  <c r="L9" i="43"/>
  <c r="E8" i="17"/>
  <c r="D8" i="17"/>
  <c r="C8" i="17"/>
  <c r="F19" i="41"/>
  <c r="F9" i="41"/>
  <c r="F8" i="41"/>
  <c r="F7" i="41"/>
  <c r="F10" i="41"/>
  <c r="D10" i="34"/>
  <c r="J34" i="39"/>
  <c r="I34" i="39"/>
  <c r="I33" i="39"/>
  <c r="J33" i="39" s="1"/>
  <c r="J32" i="39"/>
  <c r="I32" i="39"/>
  <c r="I31" i="39"/>
  <c r="J31" i="39" s="1"/>
  <c r="J30" i="39"/>
  <c r="I30" i="39"/>
  <c r="I29" i="39"/>
  <c r="J29" i="39" s="1"/>
  <c r="J28" i="39"/>
  <c r="I28" i="39"/>
  <c r="I27" i="39"/>
  <c r="J27" i="39" s="1"/>
  <c r="J26" i="39"/>
  <c r="I26" i="39"/>
  <c r="I25" i="39"/>
  <c r="J25" i="39" s="1"/>
  <c r="J24" i="39"/>
  <c r="I24" i="39"/>
  <c r="I23" i="39"/>
  <c r="J23" i="39" s="1"/>
  <c r="I22" i="39"/>
  <c r="I21" i="39"/>
  <c r="J21" i="39" s="1"/>
  <c r="J20" i="39"/>
  <c r="I20" i="39"/>
  <c r="I19" i="39"/>
  <c r="J19" i="39" s="1"/>
  <c r="J18" i="39"/>
  <c r="I18" i="39"/>
  <c r="I17" i="39"/>
  <c r="J17" i="39" s="1"/>
  <c r="J16" i="39"/>
  <c r="I16" i="39"/>
  <c r="I15" i="39"/>
  <c r="J15" i="39" s="1"/>
  <c r="J14" i="39"/>
  <c r="I14" i="39"/>
  <c r="I13" i="39"/>
  <c r="J13" i="39" s="1"/>
  <c r="J12" i="39"/>
  <c r="I12" i="39"/>
  <c r="I11" i="39"/>
  <c r="J11" i="39" s="1"/>
  <c r="J10" i="39"/>
  <c r="I10" i="39"/>
  <c r="I9" i="39"/>
  <c r="D11" i="37"/>
  <c r="H12" i="37"/>
  <c r="H13" i="40"/>
  <c r="H12" i="40"/>
  <c r="H11" i="40"/>
  <c r="H10" i="40"/>
  <c r="G10" i="40"/>
  <c r="E11" i="40"/>
  <c r="E10" i="40"/>
  <c r="D10" i="40"/>
  <c r="C10" i="40"/>
  <c r="L16" i="37"/>
  <c r="N8" i="37"/>
  <c r="L13" i="37"/>
  <c r="M17" i="37"/>
  <c r="M16" i="37"/>
  <c r="M15" i="37"/>
  <c r="M14" i="37"/>
  <c r="M13" i="37"/>
  <c r="M12" i="37"/>
  <c r="M11" i="37"/>
  <c r="M10" i="37"/>
  <c r="M8" i="37"/>
  <c r="M7" i="37"/>
  <c r="K17" i="37"/>
  <c r="K16" i="37"/>
  <c r="K15" i="37"/>
  <c r="K14" i="37"/>
  <c r="K8" i="37"/>
  <c r="K7" i="37"/>
  <c r="F10" i="37"/>
  <c r="D17" i="37"/>
  <c r="D16" i="37"/>
  <c r="D15" i="37"/>
  <c r="D14" i="37"/>
  <c r="D13" i="37"/>
  <c r="D12" i="37"/>
  <c r="G7" i="3"/>
  <c r="F7" i="3"/>
  <c r="D7" i="3"/>
  <c r="C7" i="3"/>
  <c r="G30" i="3"/>
  <c r="H30" i="3" s="1"/>
  <c r="G10" i="3"/>
  <c r="G8" i="3"/>
  <c r="G8" i="35"/>
  <c r="H14" i="32"/>
  <c r="G14" i="32"/>
  <c r="G7" i="32"/>
  <c r="H7" i="32"/>
  <c r="G35" i="32"/>
  <c r="G34" i="32"/>
  <c r="G33" i="32"/>
  <c r="G32" i="32"/>
  <c r="G31" i="32"/>
  <c r="G30" i="32"/>
  <c r="G29" i="32"/>
  <c r="G28" i="32"/>
  <c r="G27" i="32"/>
  <c r="G26" i="32"/>
  <c r="G25" i="32"/>
  <c r="G24" i="32"/>
  <c r="G23" i="32"/>
  <c r="G22" i="32"/>
  <c r="G21" i="32"/>
  <c r="G20" i="32"/>
  <c r="G19" i="32"/>
  <c r="G18" i="32"/>
  <c r="G17" i="32"/>
  <c r="G16" i="32"/>
  <c r="G15" i="32"/>
  <c r="G13" i="32"/>
  <c r="G12" i="32"/>
  <c r="G11" i="32"/>
  <c r="G9" i="32"/>
  <c r="G8" i="32"/>
  <c r="I34" i="29"/>
  <c r="J34" i="29" s="1"/>
  <c r="I33" i="29"/>
  <c r="I32" i="29"/>
  <c r="I31" i="29"/>
  <c r="J31" i="29" s="1"/>
  <c r="I30" i="29"/>
  <c r="J30" i="29" s="1"/>
  <c r="I29" i="29"/>
  <c r="I28" i="29"/>
  <c r="I27" i="29"/>
  <c r="J27" i="29" s="1"/>
  <c r="I26" i="29"/>
  <c r="J26" i="29" s="1"/>
  <c r="I25" i="29"/>
  <c r="I24" i="29"/>
  <c r="I23" i="29"/>
  <c r="J23" i="29" s="1"/>
  <c r="I22" i="29"/>
  <c r="J22" i="29" s="1"/>
  <c r="I21" i="29"/>
  <c r="I20" i="29"/>
  <c r="I19" i="29"/>
  <c r="J19" i="29" s="1"/>
  <c r="I18" i="29"/>
  <c r="J18" i="29" s="1"/>
  <c r="I17" i="29"/>
  <c r="I16" i="29"/>
  <c r="I15" i="29"/>
  <c r="J15" i="29" s="1"/>
  <c r="I14" i="29"/>
  <c r="J14" i="29" s="1"/>
  <c r="I13" i="29"/>
  <c r="I12" i="29"/>
  <c r="I11" i="29"/>
  <c r="J11" i="29" s="1"/>
  <c r="I10" i="29"/>
  <c r="J10" i="29" s="1"/>
  <c r="L34" i="29"/>
  <c r="L33" i="29"/>
  <c r="L32" i="29"/>
  <c r="L31" i="29"/>
  <c r="L30" i="29"/>
  <c r="L29" i="29"/>
  <c r="L28" i="29"/>
  <c r="L27" i="29"/>
  <c r="L26" i="29"/>
  <c r="L25" i="29"/>
  <c r="L24" i="29"/>
  <c r="L23" i="29"/>
  <c r="L22" i="29"/>
  <c r="L21" i="29"/>
  <c r="L20" i="29"/>
  <c r="L19" i="29"/>
  <c r="L18" i="29"/>
  <c r="L17" i="29"/>
  <c r="L16" i="29"/>
  <c r="L15" i="29"/>
  <c r="L14" i="29"/>
  <c r="L13" i="29"/>
  <c r="L12" i="29"/>
  <c r="L11" i="29"/>
  <c r="L10" i="29"/>
  <c r="J33" i="29"/>
  <c r="J32" i="29"/>
  <c r="J29" i="29"/>
  <c r="J28" i="29"/>
  <c r="J25" i="29"/>
  <c r="J24" i="29"/>
  <c r="J21" i="29"/>
  <c r="J20" i="29"/>
  <c r="J17" i="29"/>
  <c r="J16" i="29"/>
  <c r="J13" i="29"/>
  <c r="J12" i="29"/>
  <c r="K11" i="29"/>
  <c r="K10" i="29"/>
  <c r="K34" i="29"/>
  <c r="K33" i="29"/>
  <c r="K32" i="29"/>
  <c r="K31" i="29"/>
  <c r="K30" i="29"/>
  <c r="K29" i="29"/>
  <c r="K28" i="29"/>
  <c r="K27" i="29"/>
  <c r="K26" i="29"/>
  <c r="K25" i="29"/>
  <c r="K24" i="29"/>
  <c r="K23" i="29"/>
  <c r="K22" i="29"/>
  <c r="K21" i="29"/>
  <c r="K20" i="29"/>
  <c r="K19" i="29"/>
  <c r="K18" i="29"/>
  <c r="K17" i="29"/>
  <c r="K16" i="29"/>
  <c r="K15" i="29"/>
  <c r="K14" i="29"/>
  <c r="K13" i="29"/>
  <c r="K12" i="29"/>
  <c r="F9" i="31"/>
  <c r="F8" i="31"/>
  <c r="G11" i="31"/>
  <c r="G9" i="31"/>
  <c r="G8" i="31"/>
  <c r="G7" i="31"/>
  <c r="H8" i="31"/>
  <c r="H7" i="31"/>
  <c r="D17" i="27"/>
  <c r="D16" i="27"/>
  <c r="D15" i="27"/>
  <c r="D14" i="27"/>
  <c r="D12" i="27"/>
  <c r="D11" i="27"/>
  <c r="F44" i="27"/>
  <c r="G7" i="27"/>
  <c r="F26" i="28"/>
  <c r="F34" i="28"/>
  <c r="E34" i="28"/>
  <c r="E33" i="28"/>
  <c r="F33" i="28" s="1"/>
  <c r="F32" i="28"/>
  <c r="E32" i="28"/>
  <c r="E31" i="28"/>
  <c r="F31" i="28" s="1"/>
  <c r="F30" i="28"/>
  <c r="E30" i="28"/>
  <c r="E29" i="28"/>
  <c r="F29" i="28" s="1"/>
  <c r="F28" i="28"/>
  <c r="E28" i="28"/>
  <c r="E27" i="28"/>
  <c r="F27" i="28" s="1"/>
  <c r="E25" i="28"/>
  <c r="F25" i="28" s="1"/>
  <c r="F24" i="28"/>
  <c r="E24" i="28"/>
  <c r="E23" i="28"/>
  <c r="F23" i="28" s="1"/>
  <c r="F22" i="28"/>
  <c r="E22" i="28"/>
  <c r="E21" i="28"/>
  <c r="F21" i="28" s="1"/>
  <c r="F20" i="28"/>
  <c r="E20" i="28"/>
  <c r="E19" i="28"/>
  <c r="F19" i="28" s="1"/>
  <c r="F18" i="28"/>
  <c r="E18" i="28"/>
  <c r="E17" i="28"/>
  <c r="F17" i="28" s="1"/>
  <c r="F16" i="28"/>
  <c r="E16" i="28"/>
  <c r="E15" i="28"/>
  <c r="F15" i="28" s="1"/>
  <c r="F14" i="28"/>
  <c r="E14" i="28"/>
  <c r="E13" i="28"/>
  <c r="F13" i="28" s="1"/>
  <c r="F12" i="28"/>
  <c r="E12" i="28"/>
  <c r="E11" i="28"/>
  <c r="F11" i="28" s="1"/>
  <c r="F10" i="28"/>
  <c r="E10" i="28"/>
  <c r="F9" i="28"/>
  <c r="E9" i="28"/>
  <c r="G17" i="6"/>
  <c r="G16" i="6"/>
  <c r="G15" i="6"/>
  <c r="G14" i="6"/>
  <c r="G13" i="6"/>
  <c r="G12" i="6"/>
  <c r="G10" i="6"/>
  <c r="G7" i="6"/>
  <c r="D17" i="6"/>
  <c r="D16" i="6"/>
  <c r="D15" i="6"/>
  <c r="D14" i="6"/>
  <c r="D13" i="6"/>
  <c r="D12" i="6"/>
  <c r="D10" i="6"/>
  <c r="D9" i="6"/>
  <c r="F17" i="6"/>
  <c r="F16" i="6"/>
  <c r="F15" i="6"/>
  <c r="F14" i="6"/>
  <c r="F13" i="6"/>
  <c r="F12" i="6"/>
  <c r="F10" i="6"/>
  <c r="H8" i="2"/>
  <c r="H7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J11" i="26"/>
  <c r="J10" i="26"/>
  <c r="J9" i="26"/>
  <c r="J8" i="26"/>
  <c r="I11" i="26"/>
  <c r="I10" i="26"/>
  <c r="I9" i="26"/>
  <c r="I8" i="26"/>
  <c r="E11" i="26"/>
  <c r="H11" i="26"/>
  <c r="E10" i="26"/>
  <c r="H10" i="26"/>
  <c r="E9" i="26"/>
  <c r="H9" i="26"/>
  <c r="E8" i="26"/>
  <c r="C7" i="46" l="1"/>
  <c r="C8" i="46"/>
  <c r="C32" i="46"/>
  <c r="C31" i="46"/>
  <c r="C30" i="46"/>
  <c r="C29" i="46"/>
  <c r="C28" i="46"/>
  <c r="C27" i="46"/>
  <c r="C26" i="46"/>
  <c r="C25" i="46"/>
  <c r="C24" i="46"/>
  <c r="C23" i="46"/>
  <c r="C22" i="46"/>
  <c r="C21" i="46"/>
  <c r="C20" i="46"/>
  <c r="C19" i="46"/>
  <c r="C18" i="46"/>
  <c r="C17" i="46"/>
  <c r="C16" i="46"/>
  <c r="C15" i="46"/>
  <c r="C14" i="46"/>
  <c r="C13" i="46"/>
  <c r="C12" i="46"/>
  <c r="C11" i="46"/>
  <c r="C10" i="46"/>
  <c r="C9" i="46"/>
  <c r="D23" i="34" l="1"/>
  <c r="D22" i="34"/>
  <c r="D21" i="34"/>
  <c r="D20" i="34"/>
  <c r="D19" i="34"/>
  <c r="D18" i="34"/>
  <c r="D17" i="34"/>
  <c r="D16" i="34"/>
  <c r="D15" i="34"/>
  <c r="D14" i="34"/>
  <c r="D13" i="34"/>
  <c r="D12" i="34"/>
  <c r="D11" i="34"/>
  <c r="G9" i="39" l="1"/>
  <c r="N20" i="40"/>
  <c r="N19" i="40"/>
  <c r="N18" i="40"/>
  <c r="N17" i="40"/>
  <c r="N15" i="40"/>
  <c r="K19" i="40"/>
  <c r="K16" i="40"/>
  <c r="K11" i="40"/>
  <c r="K10" i="40"/>
  <c r="H35" i="40"/>
  <c r="H34" i="40"/>
  <c r="H32" i="40"/>
  <c r="H28" i="40"/>
  <c r="H25" i="40"/>
  <c r="H21" i="40"/>
  <c r="H18" i="40"/>
  <c r="E17" i="40"/>
  <c r="H14" i="40"/>
  <c r="E12" i="40"/>
  <c r="M10" i="40"/>
  <c r="N17" i="37" l="1"/>
  <c r="N16" i="37"/>
  <c r="N15" i="37"/>
  <c r="N14" i="37"/>
  <c r="N13" i="37"/>
  <c r="N12" i="37"/>
  <c r="N11" i="37"/>
  <c r="N10" i="37"/>
  <c r="L17" i="37"/>
  <c r="L15" i="37"/>
  <c r="L14" i="37"/>
  <c r="L12" i="37"/>
  <c r="F17" i="37"/>
  <c r="F16" i="37"/>
  <c r="F15" i="37"/>
  <c r="F14" i="37"/>
  <c r="F13" i="37"/>
  <c r="F12" i="37"/>
  <c r="F11" i="37"/>
  <c r="J17" i="37"/>
  <c r="J16" i="37"/>
  <c r="J15" i="37"/>
  <c r="J14" i="37"/>
  <c r="J13" i="37"/>
  <c r="J12" i="37"/>
  <c r="J11" i="37"/>
  <c r="J10" i="37"/>
  <c r="H17" i="37"/>
  <c r="H16" i="37"/>
  <c r="H15" i="37"/>
  <c r="H14" i="37"/>
  <c r="H10" i="37"/>
  <c r="N31" i="43" l="1"/>
  <c r="R31" i="43" s="1"/>
  <c r="N23" i="43"/>
  <c r="R23" i="43" s="1"/>
  <c r="N12" i="43"/>
  <c r="R12" i="43" s="1"/>
  <c r="M33" i="43"/>
  <c r="Q33" i="43" s="1"/>
  <c r="M32" i="43"/>
  <c r="Q32" i="43" s="1"/>
  <c r="M31" i="43"/>
  <c r="Q31" i="43" s="1"/>
  <c r="M30" i="43"/>
  <c r="Q30" i="43" s="1"/>
  <c r="M29" i="43"/>
  <c r="Q29" i="43" s="1"/>
  <c r="M28" i="43"/>
  <c r="Q28" i="43" s="1"/>
  <c r="M27" i="43"/>
  <c r="Q27" i="43" s="1"/>
  <c r="M26" i="43"/>
  <c r="Q26" i="43" s="1"/>
  <c r="M25" i="43"/>
  <c r="Q25" i="43" s="1"/>
  <c r="M24" i="43"/>
  <c r="Q24" i="43" s="1"/>
  <c r="M23" i="43"/>
  <c r="Q23" i="43" s="1"/>
  <c r="M22" i="43"/>
  <c r="Q22" i="43" s="1"/>
  <c r="M21" i="43"/>
  <c r="Q21" i="43" s="1"/>
  <c r="M20" i="43"/>
  <c r="Q20" i="43" s="1"/>
  <c r="M19" i="43"/>
  <c r="Q19" i="43" s="1"/>
  <c r="M18" i="43"/>
  <c r="Q18" i="43" s="1"/>
  <c r="M17" i="43"/>
  <c r="Q17" i="43" s="1"/>
  <c r="M16" i="43"/>
  <c r="Q16" i="43" s="1"/>
  <c r="M15" i="43"/>
  <c r="Q15" i="43" s="1"/>
  <c r="M14" i="43"/>
  <c r="Q14" i="43" s="1"/>
  <c r="M13" i="43"/>
  <c r="Q13" i="43" s="1"/>
  <c r="M12" i="43"/>
  <c r="Q12" i="43" s="1"/>
  <c r="M11" i="43"/>
  <c r="Q11" i="43" s="1"/>
  <c r="M10" i="43"/>
  <c r="Q10" i="43" s="1"/>
  <c r="Q9" i="43"/>
  <c r="L24" i="43"/>
  <c r="P24" i="43" s="1"/>
  <c r="L20" i="43"/>
  <c r="P20" i="43" s="1"/>
  <c r="L19" i="43"/>
  <c r="P19" i="43" s="1"/>
  <c r="L18" i="43"/>
  <c r="P18" i="43" s="1"/>
  <c r="L33" i="43"/>
  <c r="P33" i="43" s="1"/>
  <c r="L32" i="43"/>
  <c r="P32" i="43" s="1"/>
  <c r="L31" i="43"/>
  <c r="P31" i="43" s="1"/>
  <c r="L30" i="43"/>
  <c r="P30" i="43" s="1"/>
  <c r="L29" i="43"/>
  <c r="P29" i="43" s="1"/>
  <c r="L28" i="43"/>
  <c r="P28" i="43" s="1"/>
  <c r="L27" i="43"/>
  <c r="P27" i="43" s="1"/>
  <c r="L26" i="43"/>
  <c r="P26" i="43" s="1"/>
  <c r="L25" i="43"/>
  <c r="P25" i="43" s="1"/>
  <c r="L23" i="43"/>
  <c r="P23" i="43" s="1"/>
  <c r="L22" i="43"/>
  <c r="P22" i="43" s="1"/>
  <c r="L21" i="43"/>
  <c r="P21" i="43" s="1"/>
  <c r="L17" i="43"/>
  <c r="P17" i="43" s="1"/>
  <c r="L16" i="43"/>
  <c r="P16" i="43" s="1"/>
  <c r="L15" i="43"/>
  <c r="P15" i="43" s="1"/>
  <c r="L14" i="43"/>
  <c r="P14" i="43" s="1"/>
  <c r="L13" i="43"/>
  <c r="P13" i="43" s="1"/>
  <c r="L12" i="43"/>
  <c r="P12" i="43" s="1"/>
  <c r="L11" i="43"/>
  <c r="L10" i="43"/>
  <c r="P10" i="43" s="1"/>
  <c r="P9" i="43"/>
  <c r="O33" i="43"/>
  <c r="O32" i="43"/>
  <c r="O31" i="43"/>
  <c r="O30" i="43"/>
  <c r="O29" i="43"/>
  <c r="O28" i="43"/>
  <c r="O27" i="43"/>
  <c r="O25" i="43"/>
  <c r="O24" i="43"/>
  <c r="O23" i="43"/>
  <c r="O22" i="43"/>
  <c r="O21" i="43"/>
  <c r="O20" i="43"/>
  <c r="O19" i="43"/>
  <c r="O18" i="43"/>
  <c r="O17" i="43"/>
  <c r="O16" i="43"/>
  <c r="O15" i="43"/>
  <c r="O14" i="43"/>
  <c r="O13" i="43"/>
  <c r="O12" i="43"/>
  <c r="O10" i="43"/>
  <c r="F33" i="43"/>
  <c r="F32" i="43"/>
  <c r="F31" i="43"/>
  <c r="F30" i="43"/>
  <c r="F29" i="43"/>
  <c r="F28" i="43"/>
  <c r="F27" i="43"/>
  <c r="N27" i="43" s="1"/>
  <c r="R27" i="43" s="1"/>
  <c r="F26" i="43"/>
  <c r="F25" i="43"/>
  <c r="F24" i="43"/>
  <c r="F23" i="43"/>
  <c r="F22" i="43"/>
  <c r="F21" i="43"/>
  <c r="F20" i="43"/>
  <c r="F19" i="43"/>
  <c r="F18" i="43"/>
  <c r="F17" i="43"/>
  <c r="F16" i="43"/>
  <c r="F15" i="43"/>
  <c r="F14" i="43"/>
  <c r="F13" i="43"/>
  <c r="F12" i="43"/>
  <c r="F11" i="43"/>
  <c r="F10" i="43"/>
  <c r="J19" i="43"/>
  <c r="N19" i="43" s="1"/>
  <c r="R19" i="43" s="1"/>
  <c r="J33" i="43"/>
  <c r="J32" i="43"/>
  <c r="J31" i="43"/>
  <c r="J30" i="43"/>
  <c r="J29" i="43"/>
  <c r="J28" i="43"/>
  <c r="N28" i="43" s="1"/>
  <c r="R28" i="43" s="1"/>
  <c r="J27" i="43"/>
  <c r="J26" i="43"/>
  <c r="J25" i="43"/>
  <c r="J24" i="43"/>
  <c r="J23" i="43"/>
  <c r="J22" i="43"/>
  <c r="J21" i="43"/>
  <c r="J20" i="43"/>
  <c r="N20" i="43" s="1"/>
  <c r="R20" i="43" s="1"/>
  <c r="J18" i="43"/>
  <c r="J17" i="43"/>
  <c r="J16" i="43"/>
  <c r="J15" i="43"/>
  <c r="J14" i="43"/>
  <c r="J13" i="43"/>
  <c r="J12" i="43"/>
  <c r="J11" i="43"/>
  <c r="N11" i="43" s="1"/>
  <c r="R11" i="43" s="1"/>
  <c r="J10" i="43"/>
  <c r="J9" i="43"/>
  <c r="T17" i="43"/>
  <c r="T13" i="43"/>
  <c r="T9" i="43"/>
  <c r="AG33" i="43"/>
  <c r="AG32" i="43"/>
  <c r="AG31" i="43"/>
  <c r="AG30" i="43"/>
  <c r="AG29" i="43"/>
  <c r="AG28" i="43"/>
  <c r="AG27" i="43"/>
  <c r="AG26" i="43"/>
  <c r="AG25" i="43"/>
  <c r="AG24" i="43"/>
  <c r="AG23" i="43"/>
  <c r="AG22" i="43"/>
  <c r="AG21" i="43"/>
  <c r="AG20" i="43"/>
  <c r="AG19" i="43"/>
  <c r="AG18" i="43"/>
  <c r="AG17" i="43"/>
  <c r="AG16" i="43"/>
  <c r="AG15" i="43"/>
  <c r="AG14" i="43"/>
  <c r="AG13" i="43"/>
  <c r="AG12" i="43"/>
  <c r="AG11" i="43"/>
  <c r="AG10" i="43"/>
  <c r="T11" i="43"/>
  <c r="T10" i="43"/>
  <c r="AF8" i="43"/>
  <c r="AE8" i="43"/>
  <c r="AD8" i="43"/>
  <c r="AC8" i="43"/>
  <c r="AB8" i="43"/>
  <c r="AA8" i="43"/>
  <c r="Z8" i="43"/>
  <c r="Y8" i="43"/>
  <c r="X8" i="43"/>
  <c r="W8" i="43"/>
  <c r="V8" i="43"/>
  <c r="U8" i="43"/>
  <c r="AR8" i="43"/>
  <c r="AQ8" i="43"/>
  <c r="AP8" i="43"/>
  <c r="AO8" i="43"/>
  <c r="AN8" i="43"/>
  <c r="AM8" i="43"/>
  <c r="AL8" i="43"/>
  <c r="AK8" i="43"/>
  <c r="AJ8" i="43"/>
  <c r="AI8" i="43"/>
  <c r="AH8" i="43"/>
  <c r="AG9" i="43"/>
  <c r="T33" i="43"/>
  <c r="T32" i="43"/>
  <c r="T31" i="43"/>
  <c r="T30" i="43"/>
  <c r="T29" i="43"/>
  <c r="T28" i="43"/>
  <c r="T27" i="43"/>
  <c r="T26" i="43"/>
  <c r="T25" i="43"/>
  <c r="T24" i="43"/>
  <c r="T23" i="43"/>
  <c r="T22" i="43"/>
  <c r="T21" i="43"/>
  <c r="T20" i="43"/>
  <c r="T19" i="43"/>
  <c r="T18" i="43"/>
  <c r="T16" i="43"/>
  <c r="T15" i="43"/>
  <c r="T14" i="43"/>
  <c r="T12" i="43"/>
  <c r="AS8" i="43"/>
  <c r="D55" i="44"/>
  <c r="D48" i="44"/>
  <c r="E51" i="44" s="1"/>
  <c r="D44" i="44"/>
  <c r="E47" i="44" s="1"/>
  <c r="D38" i="44"/>
  <c r="E41" i="44" s="1"/>
  <c r="D34" i="44"/>
  <c r="E37" i="44" s="1"/>
  <c r="D29" i="44"/>
  <c r="E31" i="44" s="1"/>
  <c r="D24" i="44"/>
  <c r="E27" i="44" s="1"/>
  <c r="D18" i="44"/>
  <c r="E21" i="44" s="1"/>
  <c r="D11" i="44"/>
  <c r="E14" i="44" s="1"/>
  <c r="D6" i="44"/>
  <c r="E7" i="44" s="1"/>
  <c r="E58" i="42"/>
  <c r="E57" i="42"/>
  <c r="E56" i="42"/>
  <c r="E54" i="42"/>
  <c r="E53" i="42"/>
  <c r="E52" i="42"/>
  <c r="E51" i="42"/>
  <c r="E50" i="42"/>
  <c r="E49" i="42"/>
  <c r="E47" i="42"/>
  <c r="E46" i="42"/>
  <c r="E45" i="42"/>
  <c r="E44" i="42"/>
  <c r="E43" i="42"/>
  <c r="E42" i="42"/>
  <c r="E41" i="42"/>
  <c r="E40" i="42"/>
  <c r="E39" i="42"/>
  <c r="E37" i="42"/>
  <c r="E36" i="42"/>
  <c r="E35" i="42"/>
  <c r="E33" i="42"/>
  <c r="E32" i="42"/>
  <c r="E31" i="42"/>
  <c r="E30" i="42"/>
  <c r="E28" i="42"/>
  <c r="E27" i="42"/>
  <c r="E26" i="42"/>
  <c r="E25" i="42"/>
  <c r="E10" i="42"/>
  <c r="E9" i="42"/>
  <c r="E8" i="42"/>
  <c r="E7" i="42"/>
  <c r="E17" i="42"/>
  <c r="E16" i="42"/>
  <c r="E15" i="42"/>
  <c r="E14" i="42"/>
  <c r="E13" i="42"/>
  <c r="E12" i="42"/>
  <c r="E23" i="42"/>
  <c r="E22" i="42"/>
  <c r="E21" i="42"/>
  <c r="E20" i="42"/>
  <c r="E19" i="42"/>
  <c r="E55" i="42"/>
  <c r="E48" i="42"/>
  <c r="E34" i="42"/>
  <c r="E29" i="42"/>
  <c r="E24" i="42"/>
  <c r="E18" i="42"/>
  <c r="E11" i="42"/>
  <c r="E6" i="42"/>
  <c r="D55" i="42"/>
  <c r="D48" i="42"/>
  <c r="D44" i="42"/>
  <c r="D38" i="42"/>
  <c r="D60" i="42"/>
  <c r="D34" i="42"/>
  <c r="D29" i="42"/>
  <c r="D24" i="42"/>
  <c r="D59" i="42"/>
  <c r="D18" i="42"/>
  <c r="D11" i="42"/>
  <c r="D6" i="42"/>
  <c r="F17" i="41"/>
  <c r="F16" i="41"/>
  <c r="F15" i="41"/>
  <c r="F14" i="41"/>
  <c r="F13" i="41"/>
  <c r="F12" i="41"/>
  <c r="F11" i="41"/>
  <c r="E18" i="41"/>
  <c r="F18" i="41" s="1"/>
  <c r="D19" i="41"/>
  <c r="E7" i="46"/>
  <c r="D7" i="46"/>
  <c r="G9" i="45"/>
  <c r="G8" i="45"/>
  <c r="E8" i="43"/>
  <c r="D8" i="43"/>
  <c r="C8" i="43"/>
  <c r="I8" i="43"/>
  <c r="H8" i="43"/>
  <c r="G8" i="43"/>
  <c r="N35" i="40"/>
  <c r="J35" i="40"/>
  <c r="I35" i="40"/>
  <c r="E35" i="40"/>
  <c r="N34" i="40"/>
  <c r="J34" i="40"/>
  <c r="I34" i="40"/>
  <c r="E34" i="40"/>
  <c r="N33" i="40"/>
  <c r="J33" i="40"/>
  <c r="I33" i="40"/>
  <c r="H33" i="40"/>
  <c r="E33" i="40"/>
  <c r="N32" i="40"/>
  <c r="J32" i="40"/>
  <c r="I32" i="40"/>
  <c r="E32" i="40"/>
  <c r="N31" i="40"/>
  <c r="J31" i="40"/>
  <c r="I31" i="40"/>
  <c r="H31" i="40"/>
  <c r="E31" i="40"/>
  <c r="N30" i="40"/>
  <c r="J30" i="40"/>
  <c r="I30" i="40"/>
  <c r="H30" i="40"/>
  <c r="E30" i="40"/>
  <c r="N29" i="40"/>
  <c r="J29" i="40"/>
  <c r="I29" i="40"/>
  <c r="H29" i="40"/>
  <c r="E29" i="40"/>
  <c r="N28" i="40"/>
  <c r="J28" i="40"/>
  <c r="I28" i="40"/>
  <c r="E28" i="40"/>
  <c r="N27" i="40"/>
  <c r="J27" i="40"/>
  <c r="I27" i="40"/>
  <c r="H27" i="40"/>
  <c r="E27" i="40"/>
  <c r="N26" i="40"/>
  <c r="J26" i="40"/>
  <c r="I26" i="40"/>
  <c r="H26" i="40"/>
  <c r="E26" i="40"/>
  <c r="N25" i="40"/>
  <c r="J25" i="40"/>
  <c r="I25" i="40"/>
  <c r="E25" i="40"/>
  <c r="N24" i="40"/>
  <c r="J24" i="40"/>
  <c r="I24" i="40"/>
  <c r="H24" i="40"/>
  <c r="E24" i="40"/>
  <c r="N23" i="40"/>
  <c r="J23" i="40"/>
  <c r="I23" i="40"/>
  <c r="H23" i="40"/>
  <c r="E23" i="40"/>
  <c r="N22" i="40"/>
  <c r="J22" i="40"/>
  <c r="I22" i="40"/>
  <c r="H22" i="40"/>
  <c r="E22" i="40"/>
  <c r="N21" i="40"/>
  <c r="J21" i="40"/>
  <c r="I21" i="40"/>
  <c r="E21" i="40"/>
  <c r="J20" i="40"/>
  <c r="I20" i="40"/>
  <c r="H20" i="40"/>
  <c r="E20" i="40"/>
  <c r="J19" i="40"/>
  <c r="I19" i="40"/>
  <c r="H19" i="40"/>
  <c r="E19" i="40"/>
  <c r="J18" i="40"/>
  <c r="I18" i="40"/>
  <c r="E18" i="40"/>
  <c r="J17" i="40"/>
  <c r="I17" i="40"/>
  <c r="H17" i="40"/>
  <c r="N16" i="40"/>
  <c r="J16" i="40"/>
  <c r="I16" i="40"/>
  <c r="H16" i="40"/>
  <c r="E16" i="40"/>
  <c r="J15" i="40"/>
  <c r="I15" i="40"/>
  <c r="H15" i="40"/>
  <c r="E15" i="40"/>
  <c r="N14" i="40"/>
  <c r="J14" i="40"/>
  <c r="I14" i="40"/>
  <c r="E14" i="40"/>
  <c r="N13" i="40"/>
  <c r="J13" i="40"/>
  <c r="I13" i="40"/>
  <c r="E13" i="40"/>
  <c r="N12" i="40"/>
  <c r="J12" i="40"/>
  <c r="I12" i="40"/>
  <c r="N11" i="40"/>
  <c r="J11" i="40"/>
  <c r="I11" i="40"/>
  <c r="N10" i="40"/>
  <c r="E34" i="39"/>
  <c r="H34" i="39"/>
  <c r="E33" i="39"/>
  <c r="H33" i="39"/>
  <c r="E32" i="39"/>
  <c r="H32" i="39"/>
  <c r="E31" i="39"/>
  <c r="H31" i="39"/>
  <c r="E30" i="39"/>
  <c r="H30" i="39"/>
  <c r="E29" i="39"/>
  <c r="H29" i="39"/>
  <c r="E28" i="39"/>
  <c r="H28" i="39"/>
  <c r="E27" i="39"/>
  <c r="H27" i="39"/>
  <c r="E26" i="39"/>
  <c r="H26" i="39"/>
  <c r="E25" i="39"/>
  <c r="H25" i="39"/>
  <c r="E24" i="39"/>
  <c r="H24" i="39"/>
  <c r="E23" i="39"/>
  <c r="H23" i="39"/>
  <c r="E22" i="39"/>
  <c r="H22" i="39"/>
  <c r="E21" i="39"/>
  <c r="H21" i="39"/>
  <c r="E20" i="39"/>
  <c r="H20" i="39"/>
  <c r="E19" i="39"/>
  <c r="H19" i="39"/>
  <c r="E18" i="39"/>
  <c r="H18" i="39"/>
  <c r="E17" i="39"/>
  <c r="H17" i="39"/>
  <c r="E16" i="39"/>
  <c r="H16" i="39"/>
  <c r="E15" i="39"/>
  <c r="H15" i="39"/>
  <c r="E14" i="39"/>
  <c r="H14" i="39"/>
  <c r="E13" i="39"/>
  <c r="H13" i="39"/>
  <c r="E12" i="39"/>
  <c r="H12" i="39"/>
  <c r="E11" i="39"/>
  <c r="H11" i="39"/>
  <c r="E10" i="39"/>
  <c r="H10" i="39"/>
  <c r="D9" i="39"/>
  <c r="N16" i="43" l="1"/>
  <c r="R16" i="43" s="1"/>
  <c r="N32" i="43"/>
  <c r="R32" i="43" s="1"/>
  <c r="N15" i="43"/>
  <c r="R15" i="43" s="1"/>
  <c r="N24" i="43"/>
  <c r="R24" i="43" s="1"/>
  <c r="N25" i="43"/>
  <c r="R25" i="43" s="1"/>
  <c r="N33" i="43"/>
  <c r="R33" i="43" s="1"/>
  <c r="R9" i="43"/>
  <c r="N13" i="43"/>
  <c r="R13" i="43" s="1"/>
  <c r="N17" i="43"/>
  <c r="R17" i="43" s="1"/>
  <c r="N22" i="43"/>
  <c r="R22" i="43" s="1"/>
  <c r="N26" i="43"/>
  <c r="R26" i="43" s="1"/>
  <c r="N30" i="43"/>
  <c r="R30" i="43" s="1"/>
  <c r="N21" i="43"/>
  <c r="R21" i="43" s="1"/>
  <c r="N29" i="43"/>
  <c r="R29" i="43" s="1"/>
  <c r="N10" i="43"/>
  <c r="R10" i="43" s="1"/>
  <c r="N14" i="43"/>
  <c r="R14" i="43" s="1"/>
  <c r="N18" i="43"/>
  <c r="R18" i="43" s="1"/>
  <c r="P11" i="43"/>
  <c r="D61" i="42"/>
  <c r="E19" i="41"/>
  <c r="K26" i="40"/>
  <c r="K18" i="40"/>
  <c r="J10" i="40"/>
  <c r="K20" i="40"/>
  <c r="K28" i="40"/>
  <c r="K25" i="40"/>
  <c r="K33" i="40"/>
  <c r="K15" i="40"/>
  <c r="K12" i="40"/>
  <c r="K23" i="40"/>
  <c r="K34" i="40"/>
  <c r="K17" i="40"/>
  <c r="K31" i="40"/>
  <c r="K32" i="40"/>
  <c r="K22" i="40"/>
  <c r="K14" i="40"/>
  <c r="K24" i="40"/>
  <c r="K30" i="40"/>
  <c r="K21" i="40"/>
  <c r="K29" i="40"/>
  <c r="K27" i="40"/>
  <c r="K35" i="40"/>
  <c r="K13" i="40"/>
  <c r="E23" i="44"/>
  <c r="E53" i="44"/>
  <c r="E43" i="44"/>
  <c r="E36" i="44"/>
  <c r="E28" i="44"/>
  <c r="E16" i="44"/>
  <c r="E49" i="44"/>
  <c r="E52" i="44"/>
  <c r="E46" i="44"/>
  <c r="E45" i="44"/>
  <c r="E42" i="44"/>
  <c r="E39" i="44"/>
  <c r="E35" i="44"/>
  <c r="E26" i="44"/>
  <c r="E25" i="44"/>
  <c r="E22" i="44"/>
  <c r="E19" i="44"/>
  <c r="E15" i="44"/>
  <c r="E12" i="44"/>
  <c r="E8" i="44"/>
  <c r="E9" i="44"/>
  <c r="E33" i="44"/>
  <c r="E10" i="44"/>
  <c r="E13" i="44"/>
  <c r="E17" i="44"/>
  <c r="E20" i="44"/>
  <c r="E30" i="44"/>
  <c r="E40" i="44"/>
  <c r="E50" i="44"/>
  <c r="E54" i="44"/>
  <c r="D60" i="44"/>
  <c r="E6" i="44" s="1"/>
  <c r="E32" i="44"/>
  <c r="AB45" i="36"/>
  <c r="AB44" i="36"/>
  <c r="AB43" i="36"/>
  <c r="AB42" i="36"/>
  <c r="AB41" i="36"/>
  <c r="AB40" i="36"/>
  <c r="AB39" i="36"/>
  <c r="AD45" i="36"/>
  <c r="AD44" i="36"/>
  <c r="AD43" i="36"/>
  <c r="AD42" i="36"/>
  <c r="AD41" i="36"/>
  <c r="AD40" i="36"/>
  <c r="AD39" i="36"/>
  <c r="Z37" i="36"/>
  <c r="X37" i="36"/>
  <c r="Z45" i="36"/>
  <c r="Z44" i="36"/>
  <c r="Z43" i="36"/>
  <c r="Z42" i="36"/>
  <c r="Z41" i="36"/>
  <c r="Z40" i="36"/>
  <c r="Z39" i="36"/>
  <c r="X45" i="36"/>
  <c r="X44" i="36"/>
  <c r="X43" i="36"/>
  <c r="X42" i="36"/>
  <c r="X41" i="36"/>
  <c r="X40" i="36"/>
  <c r="X39" i="36"/>
  <c r="V37" i="36"/>
  <c r="T37" i="36"/>
  <c r="V45" i="36"/>
  <c r="V44" i="36"/>
  <c r="V43" i="36"/>
  <c r="V42" i="36"/>
  <c r="V41" i="36"/>
  <c r="V40" i="36"/>
  <c r="V39" i="36"/>
  <c r="T45" i="36"/>
  <c r="T44" i="36"/>
  <c r="T43" i="36"/>
  <c r="T42" i="36"/>
  <c r="T41" i="36"/>
  <c r="T40" i="36"/>
  <c r="T39" i="36"/>
  <c r="AC37" i="36"/>
  <c r="AA37" i="36"/>
  <c r="Y37" i="36"/>
  <c r="W37" i="36"/>
  <c r="U37" i="36"/>
  <c r="S37" i="36"/>
  <c r="R37" i="36"/>
  <c r="P37" i="36"/>
  <c r="R45" i="36"/>
  <c r="R44" i="36"/>
  <c r="R43" i="36"/>
  <c r="R42" i="36"/>
  <c r="R41" i="36"/>
  <c r="R40" i="36"/>
  <c r="R39" i="36"/>
  <c r="P45" i="36"/>
  <c r="P44" i="36"/>
  <c r="P43" i="36"/>
  <c r="P42" i="36"/>
  <c r="P41" i="36"/>
  <c r="P40" i="36"/>
  <c r="P39" i="36"/>
  <c r="Q37" i="36"/>
  <c r="O37" i="36"/>
  <c r="L37" i="36"/>
  <c r="N37" i="36"/>
  <c r="N45" i="36"/>
  <c r="N44" i="36"/>
  <c r="N43" i="36"/>
  <c r="N42" i="36"/>
  <c r="N41" i="36"/>
  <c r="N40" i="36"/>
  <c r="N39" i="36"/>
  <c r="L45" i="36"/>
  <c r="L44" i="36"/>
  <c r="L43" i="36"/>
  <c r="L42" i="36"/>
  <c r="L41" i="36"/>
  <c r="L40" i="36"/>
  <c r="L39" i="36"/>
  <c r="K37" i="36"/>
  <c r="M37" i="36"/>
  <c r="J45" i="36"/>
  <c r="J44" i="36"/>
  <c r="J43" i="36"/>
  <c r="J42" i="36"/>
  <c r="J41" i="36"/>
  <c r="J40" i="36"/>
  <c r="J39" i="36"/>
  <c r="H45" i="36"/>
  <c r="H44" i="36"/>
  <c r="H43" i="36"/>
  <c r="H42" i="36"/>
  <c r="H41" i="36"/>
  <c r="H40" i="36"/>
  <c r="H39" i="36"/>
  <c r="G37" i="36"/>
  <c r="I37" i="36"/>
  <c r="F37" i="36"/>
  <c r="D37" i="36"/>
  <c r="F45" i="36"/>
  <c r="F44" i="36"/>
  <c r="F43" i="36"/>
  <c r="F42" i="36"/>
  <c r="F41" i="36"/>
  <c r="F40" i="36"/>
  <c r="F39" i="36"/>
  <c r="D45" i="36"/>
  <c r="D44" i="36"/>
  <c r="D43" i="36"/>
  <c r="D42" i="36"/>
  <c r="D41" i="36"/>
  <c r="D40" i="36"/>
  <c r="D39" i="36"/>
  <c r="E37" i="36"/>
  <c r="C37" i="36"/>
  <c r="AD29" i="36"/>
  <c r="AD28" i="36"/>
  <c r="AD27" i="36"/>
  <c r="AD26" i="36"/>
  <c r="AD25" i="36"/>
  <c r="AB29" i="36"/>
  <c r="AB28" i="36"/>
  <c r="AB27" i="36"/>
  <c r="AB26" i="36"/>
  <c r="AB25" i="36"/>
  <c r="AC23" i="36"/>
  <c r="AA23" i="36"/>
  <c r="Z29" i="36"/>
  <c r="Z28" i="36"/>
  <c r="Z27" i="36"/>
  <c r="Z26" i="36"/>
  <c r="Z25" i="36"/>
  <c r="X29" i="36"/>
  <c r="X28" i="36"/>
  <c r="X27" i="36"/>
  <c r="X26" i="36"/>
  <c r="X25" i="36"/>
  <c r="Y23" i="36"/>
  <c r="W23" i="36"/>
  <c r="V29" i="36"/>
  <c r="V28" i="36"/>
  <c r="V27" i="36"/>
  <c r="V26" i="36"/>
  <c r="V25" i="36"/>
  <c r="T29" i="36"/>
  <c r="T28" i="36"/>
  <c r="T27" i="36"/>
  <c r="T26" i="36"/>
  <c r="T25" i="36"/>
  <c r="S23" i="36"/>
  <c r="U23" i="36"/>
  <c r="R29" i="36"/>
  <c r="R28" i="36"/>
  <c r="R27" i="36"/>
  <c r="R26" i="36"/>
  <c r="R25" i="36"/>
  <c r="R23" i="36"/>
  <c r="P29" i="36"/>
  <c r="P28" i="36"/>
  <c r="P27" i="36"/>
  <c r="P26" i="36"/>
  <c r="P25" i="36"/>
  <c r="Q23" i="36"/>
  <c r="O23" i="36"/>
  <c r="N29" i="36"/>
  <c r="N28" i="36"/>
  <c r="N27" i="36"/>
  <c r="N26" i="36"/>
  <c r="N25" i="36"/>
  <c r="L29" i="36"/>
  <c r="L28" i="36"/>
  <c r="L27" i="36"/>
  <c r="L26" i="36"/>
  <c r="L25" i="36"/>
  <c r="M23" i="36"/>
  <c r="K23" i="36"/>
  <c r="J29" i="36"/>
  <c r="J28" i="36"/>
  <c r="J27" i="36"/>
  <c r="J26" i="36"/>
  <c r="J25" i="36"/>
  <c r="H29" i="36"/>
  <c r="H28" i="36"/>
  <c r="H27" i="36"/>
  <c r="H26" i="36"/>
  <c r="H25" i="36"/>
  <c r="I23" i="36"/>
  <c r="G23" i="36"/>
  <c r="E23" i="36"/>
  <c r="D29" i="36"/>
  <c r="D28" i="36"/>
  <c r="D27" i="36"/>
  <c r="D26" i="36"/>
  <c r="D25" i="36"/>
  <c r="C23" i="36"/>
  <c r="AD8" i="36"/>
  <c r="AB8" i="36"/>
  <c r="Z8" i="36"/>
  <c r="X8" i="36"/>
  <c r="N15" i="36"/>
  <c r="N14" i="36"/>
  <c r="N13" i="36"/>
  <c r="N12" i="36"/>
  <c r="N11" i="36"/>
  <c r="N10" i="36"/>
  <c r="N8" i="36" s="1"/>
  <c r="L15" i="36"/>
  <c r="L14" i="36"/>
  <c r="L13" i="36"/>
  <c r="L12" i="36"/>
  <c r="L11" i="36"/>
  <c r="L10" i="36"/>
  <c r="L8" i="36" s="1"/>
  <c r="J15" i="36"/>
  <c r="J14" i="36"/>
  <c r="J13" i="36"/>
  <c r="J12" i="36"/>
  <c r="J11" i="36"/>
  <c r="J10" i="36"/>
  <c r="H15" i="36"/>
  <c r="H14" i="36"/>
  <c r="H13" i="36"/>
  <c r="H12" i="36"/>
  <c r="H11" i="36"/>
  <c r="H10" i="36"/>
  <c r="F8" i="36"/>
  <c r="D15" i="36"/>
  <c r="D14" i="36"/>
  <c r="D13" i="36"/>
  <c r="D12" i="36"/>
  <c r="D11" i="36"/>
  <c r="D8" i="36" s="1"/>
  <c r="D10" i="36"/>
  <c r="G29" i="3"/>
  <c r="H29" i="3" s="1"/>
  <c r="G28" i="3"/>
  <c r="H28" i="3" s="1"/>
  <c r="G27" i="3"/>
  <c r="H27" i="3" s="1"/>
  <c r="G26" i="3"/>
  <c r="H26" i="3" s="1"/>
  <c r="G25" i="3"/>
  <c r="H25" i="3" s="1"/>
  <c r="G24" i="3"/>
  <c r="H24" i="3" s="1"/>
  <c r="G23" i="3"/>
  <c r="H23" i="3" s="1"/>
  <c r="G22" i="3"/>
  <c r="G21" i="3"/>
  <c r="H21" i="3" s="1"/>
  <c r="G20" i="3"/>
  <c r="H20" i="3" s="1"/>
  <c r="G19" i="3"/>
  <c r="H19" i="3" s="1"/>
  <c r="G18" i="3"/>
  <c r="H18" i="3" s="1"/>
  <c r="G17" i="3"/>
  <c r="H17" i="3" s="1"/>
  <c r="G15" i="3"/>
  <c r="H15" i="3" s="1"/>
  <c r="G14" i="3"/>
  <c r="H14" i="3" s="1"/>
  <c r="G13" i="3"/>
  <c r="H13" i="3" s="1"/>
  <c r="G12" i="3"/>
  <c r="H12" i="3" s="1"/>
  <c r="G11" i="3"/>
  <c r="H11" i="3" s="1"/>
  <c r="H10" i="3"/>
  <c r="H8" i="3"/>
  <c r="D61" i="44" l="1"/>
  <c r="E44" i="44"/>
  <c r="E34" i="44"/>
  <c r="E24" i="44"/>
  <c r="E55" i="44"/>
  <c r="E48" i="44"/>
  <c r="E38" i="44"/>
  <c r="E18" i="44"/>
  <c r="E29" i="44"/>
  <c r="E11" i="44"/>
  <c r="AB37" i="36"/>
  <c r="AD37" i="36"/>
  <c r="J37" i="36"/>
  <c r="H37" i="36"/>
  <c r="AD23" i="36"/>
  <c r="AB23" i="36"/>
  <c r="X23" i="36"/>
  <c r="T23" i="36"/>
  <c r="N23" i="36"/>
  <c r="D23" i="36"/>
  <c r="E7" i="3"/>
  <c r="H7" i="3" s="1"/>
  <c r="L8" i="35"/>
  <c r="N8" i="35"/>
  <c r="P8" i="35"/>
  <c r="R8" i="35"/>
  <c r="T8" i="35"/>
  <c r="V8" i="35"/>
  <c r="X8" i="35"/>
  <c r="Z8" i="35"/>
  <c r="AB8" i="35"/>
  <c r="AD8" i="35"/>
  <c r="J8" i="35"/>
  <c r="H8" i="35"/>
  <c r="F8" i="35"/>
  <c r="D8" i="35"/>
  <c r="D37" i="35"/>
  <c r="D23" i="35"/>
  <c r="I8" i="35"/>
  <c r="X45" i="35"/>
  <c r="X41" i="35"/>
  <c r="AC37" i="35"/>
  <c r="AD45" i="35" s="1"/>
  <c r="AA37" i="35"/>
  <c r="AB42" i="35" s="1"/>
  <c r="Y37" i="35"/>
  <c r="Z43" i="35" s="1"/>
  <c r="W37" i="35"/>
  <c r="X42" i="35" s="1"/>
  <c r="V45" i="35"/>
  <c r="V44" i="35"/>
  <c r="V43" i="35"/>
  <c r="V42" i="35"/>
  <c r="V41" i="35"/>
  <c r="V40" i="35"/>
  <c r="V39" i="35"/>
  <c r="T45" i="35"/>
  <c r="T44" i="35"/>
  <c r="T43" i="35"/>
  <c r="T42" i="35"/>
  <c r="T41" i="35"/>
  <c r="T40" i="35"/>
  <c r="T39" i="35"/>
  <c r="U37" i="35"/>
  <c r="S37" i="35"/>
  <c r="R37" i="35"/>
  <c r="P37" i="35"/>
  <c r="R45" i="35"/>
  <c r="R44" i="35"/>
  <c r="R43" i="35"/>
  <c r="R42" i="35"/>
  <c r="R41" i="35"/>
  <c r="R40" i="35"/>
  <c r="R39" i="35"/>
  <c r="P45" i="35"/>
  <c r="P44" i="35"/>
  <c r="P43" i="35"/>
  <c r="P42" i="35"/>
  <c r="P41" i="35"/>
  <c r="P40" i="35"/>
  <c r="P39" i="35"/>
  <c r="Q37" i="35"/>
  <c r="O37" i="35"/>
  <c r="N45" i="35"/>
  <c r="N44" i="35"/>
  <c r="N43" i="35"/>
  <c r="N42" i="35"/>
  <c r="N41" i="35"/>
  <c r="N40" i="35"/>
  <c r="N39" i="35"/>
  <c r="L45" i="35"/>
  <c r="L44" i="35"/>
  <c r="L43" i="35"/>
  <c r="L42" i="35"/>
  <c r="L41" i="35"/>
  <c r="L40" i="35"/>
  <c r="L39" i="35"/>
  <c r="M37" i="35"/>
  <c r="K37" i="35"/>
  <c r="J37" i="35"/>
  <c r="I37" i="35"/>
  <c r="J45" i="35" s="1"/>
  <c r="H37" i="35"/>
  <c r="H45" i="35"/>
  <c r="H44" i="35"/>
  <c r="H43" i="35"/>
  <c r="H42" i="35"/>
  <c r="H41" i="35"/>
  <c r="H40" i="35"/>
  <c r="H39" i="35"/>
  <c r="G37" i="35"/>
  <c r="F37" i="35"/>
  <c r="F45" i="35"/>
  <c r="F44" i="35"/>
  <c r="F43" i="35"/>
  <c r="F42" i="35"/>
  <c r="F41" i="35"/>
  <c r="F40" i="35"/>
  <c r="F39" i="35"/>
  <c r="D45" i="35"/>
  <c r="D44" i="35"/>
  <c r="D43" i="35"/>
  <c r="D42" i="35"/>
  <c r="D41" i="35"/>
  <c r="D40" i="35"/>
  <c r="D39" i="35"/>
  <c r="E37" i="35"/>
  <c r="C37" i="35"/>
  <c r="AD29" i="35"/>
  <c r="AD28" i="35"/>
  <c r="AD27" i="35"/>
  <c r="AD26" i="35"/>
  <c r="AD25" i="35"/>
  <c r="AB29" i="35"/>
  <c r="AB28" i="35"/>
  <c r="AB27" i="35"/>
  <c r="AB26" i="35"/>
  <c r="AB25" i="35"/>
  <c r="Z29" i="35"/>
  <c r="Z28" i="35"/>
  <c r="Z27" i="35"/>
  <c r="Z26" i="35"/>
  <c r="Z25" i="35"/>
  <c r="X29" i="35"/>
  <c r="X28" i="35"/>
  <c r="X27" i="35"/>
  <c r="X26" i="35"/>
  <c r="X25" i="35"/>
  <c r="Y23" i="35"/>
  <c r="W23" i="35"/>
  <c r="V29" i="35"/>
  <c r="V28" i="35"/>
  <c r="V27" i="35"/>
  <c r="V26" i="35"/>
  <c r="V25" i="35"/>
  <c r="T29" i="35"/>
  <c r="T28" i="35"/>
  <c r="T27" i="35"/>
  <c r="T26" i="35"/>
  <c r="T25" i="35"/>
  <c r="R23" i="35"/>
  <c r="P23" i="35"/>
  <c r="R29" i="35"/>
  <c r="R28" i="35"/>
  <c r="R27" i="35"/>
  <c r="R26" i="35"/>
  <c r="R25" i="35"/>
  <c r="P29" i="35"/>
  <c r="P28" i="35"/>
  <c r="P27" i="35"/>
  <c r="P26" i="35"/>
  <c r="P25" i="35"/>
  <c r="N23" i="35"/>
  <c r="N29" i="35"/>
  <c r="N28" i="35"/>
  <c r="N27" i="35"/>
  <c r="N26" i="35"/>
  <c r="N25" i="35"/>
  <c r="L23" i="35"/>
  <c r="L29" i="35"/>
  <c r="L28" i="35"/>
  <c r="L27" i="35"/>
  <c r="L26" i="35"/>
  <c r="L25" i="35"/>
  <c r="K23" i="35"/>
  <c r="M23" i="35"/>
  <c r="J29" i="35"/>
  <c r="J28" i="35"/>
  <c r="J27" i="35"/>
  <c r="J26" i="35"/>
  <c r="J25" i="35"/>
  <c r="H29" i="35"/>
  <c r="H28" i="35"/>
  <c r="H27" i="35"/>
  <c r="H26" i="35"/>
  <c r="H25" i="35"/>
  <c r="G23" i="35"/>
  <c r="F29" i="35"/>
  <c r="F28" i="35"/>
  <c r="F27" i="35"/>
  <c r="F26" i="35"/>
  <c r="F25" i="35"/>
  <c r="E23" i="35"/>
  <c r="C23" i="35"/>
  <c r="D29" i="35" s="1"/>
  <c r="D26" i="35"/>
  <c r="AC23" i="35"/>
  <c r="AA23" i="35"/>
  <c r="U23" i="35"/>
  <c r="S23" i="35"/>
  <c r="Q23" i="35"/>
  <c r="O23" i="35"/>
  <c r="I23" i="35"/>
  <c r="AA8" i="35"/>
  <c r="AC8" i="35"/>
  <c r="W8" i="35"/>
  <c r="Y8" i="35"/>
  <c r="U8" i="35"/>
  <c r="S8" i="35"/>
  <c r="O8" i="35"/>
  <c r="Q8" i="35"/>
  <c r="M8" i="35"/>
  <c r="K8" i="35"/>
  <c r="E8" i="35"/>
  <c r="F14" i="35" s="1"/>
  <c r="C8" i="35"/>
  <c r="L23" i="36" l="1"/>
  <c r="AD44" i="35"/>
  <c r="AD42" i="35"/>
  <c r="AD39" i="35"/>
  <c r="AD43" i="35"/>
  <c r="AD40" i="35"/>
  <c r="AD41" i="35"/>
  <c r="AB39" i="35"/>
  <c r="AB43" i="35"/>
  <c r="AB40" i="35"/>
  <c r="AB44" i="35"/>
  <c r="AB41" i="35"/>
  <c r="AB45" i="35"/>
  <c r="Z40" i="35"/>
  <c r="Z44" i="35"/>
  <c r="Z41" i="35"/>
  <c r="Z45" i="35"/>
  <c r="Z42" i="35"/>
  <c r="Z39" i="35"/>
  <c r="X39" i="35"/>
  <c r="X43" i="35"/>
  <c r="X40" i="35"/>
  <c r="X44" i="35"/>
  <c r="N37" i="35"/>
  <c r="L37" i="35"/>
  <c r="J42" i="35"/>
  <c r="J39" i="35"/>
  <c r="J43" i="35"/>
  <c r="J40" i="35"/>
  <c r="J44" i="35"/>
  <c r="J41" i="35"/>
  <c r="AD23" i="35"/>
  <c r="AB23" i="35"/>
  <c r="Z23" i="35"/>
  <c r="X23" i="35"/>
  <c r="V23" i="35"/>
  <c r="T23" i="35"/>
  <c r="J23" i="35"/>
  <c r="H23" i="35"/>
  <c r="D27" i="35"/>
  <c r="D28" i="35"/>
  <c r="D25" i="35"/>
  <c r="D13" i="35"/>
  <c r="D15" i="35"/>
  <c r="D11" i="35"/>
  <c r="D12" i="35"/>
  <c r="F11" i="35"/>
  <c r="F15" i="35"/>
  <c r="F12" i="35"/>
  <c r="D10" i="35"/>
  <c r="D14" i="35"/>
  <c r="F13" i="35"/>
  <c r="F10" i="35"/>
  <c r="AD37" i="35" l="1"/>
  <c r="AB37" i="35"/>
  <c r="Z37" i="35"/>
  <c r="X37" i="35"/>
  <c r="F29" i="36" l="1"/>
  <c r="F28" i="36"/>
  <c r="F27" i="36"/>
  <c r="F26" i="36"/>
  <c r="Z23" i="36"/>
  <c r="V23" i="36"/>
  <c r="P23" i="36"/>
  <c r="J23" i="36"/>
  <c r="H23" i="36"/>
  <c r="F25" i="36"/>
  <c r="F23" i="36"/>
  <c r="AD15" i="36"/>
  <c r="AB15" i="36"/>
  <c r="Z15" i="36"/>
  <c r="X15" i="36"/>
  <c r="V15" i="36"/>
  <c r="T15" i="36"/>
  <c r="R15" i="36"/>
  <c r="P15" i="36"/>
  <c r="F15" i="36"/>
  <c r="AD14" i="36"/>
  <c r="AB14" i="36"/>
  <c r="Z14" i="36"/>
  <c r="X14" i="36"/>
  <c r="V14" i="36"/>
  <c r="T14" i="36"/>
  <c r="R14" i="36"/>
  <c r="P14" i="36"/>
  <c r="F14" i="36"/>
  <c r="AD13" i="36"/>
  <c r="AB13" i="36"/>
  <c r="Z13" i="36"/>
  <c r="X13" i="36"/>
  <c r="V13" i="36"/>
  <c r="T13" i="36"/>
  <c r="R13" i="36"/>
  <c r="P13" i="36"/>
  <c r="F13" i="36"/>
  <c r="AD12" i="36"/>
  <c r="AB12" i="36"/>
  <c r="Z12" i="36"/>
  <c r="X12" i="36"/>
  <c r="V12" i="36"/>
  <c r="T12" i="36"/>
  <c r="R12" i="36"/>
  <c r="P12" i="36"/>
  <c r="F12" i="36"/>
  <c r="AD11" i="36"/>
  <c r="AB11" i="36"/>
  <c r="Z11" i="36"/>
  <c r="X11" i="36"/>
  <c r="V11" i="36"/>
  <c r="T11" i="36"/>
  <c r="R11" i="36"/>
  <c r="P11" i="36"/>
  <c r="F11" i="36"/>
  <c r="AD10" i="36"/>
  <c r="AB10" i="36"/>
  <c r="Z10" i="36"/>
  <c r="X10" i="36"/>
  <c r="V10" i="36"/>
  <c r="T10" i="36"/>
  <c r="R10" i="36"/>
  <c r="P10" i="36"/>
  <c r="F10" i="36"/>
  <c r="T8" i="36"/>
  <c r="R8" i="36"/>
  <c r="P8" i="36"/>
  <c r="J8" i="36"/>
  <c r="H8" i="36"/>
  <c r="V37" i="35"/>
  <c r="T37" i="35"/>
  <c r="T15" i="35"/>
  <c r="P15" i="35"/>
  <c r="L15" i="35"/>
  <c r="H15" i="35"/>
  <c r="Z14" i="35"/>
  <c r="X14" i="35"/>
  <c r="T14" i="35"/>
  <c r="P14" i="35"/>
  <c r="L14" i="35"/>
  <c r="H14" i="35"/>
  <c r="T13" i="35"/>
  <c r="P13" i="35"/>
  <c r="L13" i="35"/>
  <c r="H13" i="35"/>
  <c r="Z12" i="35"/>
  <c r="X12" i="35"/>
  <c r="T12" i="35"/>
  <c r="P12" i="35"/>
  <c r="L12" i="35"/>
  <c r="H12" i="35"/>
  <c r="T11" i="35"/>
  <c r="P11" i="35"/>
  <c r="L11" i="35"/>
  <c r="Z10" i="35"/>
  <c r="X10" i="35"/>
  <c r="T10" i="35"/>
  <c r="P10" i="35"/>
  <c r="L10" i="35"/>
  <c r="AD14" i="35"/>
  <c r="AB13" i="35"/>
  <c r="Z15" i="35"/>
  <c r="X15" i="35"/>
  <c r="V14" i="35"/>
  <c r="R15" i="35"/>
  <c r="N14" i="35"/>
  <c r="J15" i="35"/>
  <c r="H35" i="32"/>
  <c r="H34" i="32"/>
  <c r="H33" i="32"/>
  <c r="H32" i="32"/>
  <c r="H31" i="32"/>
  <c r="H30" i="32"/>
  <c r="H29" i="32"/>
  <c r="H28" i="32"/>
  <c r="H27" i="32"/>
  <c r="H26" i="32"/>
  <c r="H25" i="32"/>
  <c r="H24" i="32"/>
  <c r="H23" i="32"/>
  <c r="H22" i="32"/>
  <c r="H21" i="32"/>
  <c r="H20" i="32"/>
  <c r="H19" i="32"/>
  <c r="H18" i="32"/>
  <c r="H17" i="32"/>
  <c r="H16" i="32"/>
  <c r="H15" i="32"/>
  <c r="H13" i="32"/>
  <c r="H12" i="32"/>
  <c r="H11" i="32"/>
  <c r="H9" i="32"/>
  <c r="H8" i="32"/>
  <c r="D7" i="32"/>
  <c r="C7" i="32"/>
  <c r="F7" i="32"/>
  <c r="E7" i="32"/>
  <c r="E34" i="29"/>
  <c r="H34" i="29"/>
  <c r="E33" i="29"/>
  <c r="H33" i="29"/>
  <c r="E32" i="29"/>
  <c r="H32" i="29"/>
  <c r="E31" i="29"/>
  <c r="H31" i="29"/>
  <c r="E30" i="29"/>
  <c r="H30" i="29"/>
  <c r="E29" i="29"/>
  <c r="H29" i="29"/>
  <c r="E28" i="29"/>
  <c r="H28" i="29"/>
  <c r="E27" i="29"/>
  <c r="H27" i="29"/>
  <c r="E26" i="29"/>
  <c r="H26" i="29"/>
  <c r="E25" i="29"/>
  <c r="H25" i="29"/>
  <c r="E24" i="29"/>
  <c r="H24" i="29"/>
  <c r="E23" i="29"/>
  <c r="H23" i="29"/>
  <c r="E22" i="29"/>
  <c r="H22" i="29"/>
  <c r="E21" i="29"/>
  <c r="H21" i="29"/>
  <c r="E20" i="29"/>
  <c r="H20" i="29"/>
  <c r="E19" i="29"/>
  <c r="H19" i="29"/>
  <c r="E18" i="29"/>
  <c r="H18" i="29"/>
  <c r="E17" i="29"/>
  <c r="H17" i="29"/>
  <c r="E16" i="29"/>
  <c r="H16" i="29"/>
  <c r="E15" i="29"/>
  <c r="H15" i="29"/>
  <c r="E14" i="29"/>
  <c r="H14" i="29"/>
  <c r="E13" i="29"/>
  <c r="H13" i="29"/>
  <c r="E12" i="29"/>
  <c r="H12" i="29"/>
  <c r="E11" i="29"/>
  <c r="H11" i="29"/>
  <c r="E10" i="29"/>
  <c r="H10" i="29"/>
  <c r="G9" i="29"/>
  <c r="F9" i="29"/>
  <c r="H13" i="31"/>
  <c r="H12" i="31"/>
  <c r="H11" i="31"/>
  <c r="G13" i="31"/>
  <c r="G12" i="31"/>
  <c r="D13" i="31"/>
  <c r="D12" i="31"/>
  <c r="D11" i="31"/>
  <c r="C9" i="31"/>
  <c r="D8" i="31"/>
  <c r="F7" i="31"/>
  <c r="E9" i="31"/>
  <c r="G25" i="27"/>
  <c r="F25" i="27"/>
  <c r="F24" i="27"/>
  <c r="F23" i="27"/>
  <c r="F22" i="27"/>
  <c r="F21" i="27"/>
  <c r="C36" i="27"/>
  <c r="D36" i="27" s="1"/>
  <c r="E36" i="27"/>
  <c r="F36" i="27" s="1"/>
  <c r="C26" i="27"/>
  <c r="E26" i="27"/>
  <c r="F26" i="27" s="1"/>
  <c r="G38" i="27"/>
  <c r="G37" i="27"/>
  <c r="G34" i="27"/>
  <c r="G33" i="27"/>
  <c r="G32" i="27"/>
  <c r="G31" i="27"/>
  <c r="G30" i="27"/>
  <c r="G29" i="27"/>
  <c r="G28" i="27"/>
  <c r="G27" i="27"/>
  <c r="G24" i="27"/>
  <c r="G23" i="27"/>
  <c r="G15" i="27"/>
  <c r="G14" i="27"/>
  <c r="G12" i="27"/>
  <c r="G11" i="27"/>
  <c r="G44" i="27"/>
  <c r="G43" i="27"/>
  <c r="G42" i="27"/>
  <c r="G41" i="27"/>
  <c r="G40" i="27"/>
  <c r="G39" i="27"/>
  <c r="G35" i="27"/>
  <c r="G22" i="27"/>
  <c r="G21" i="27"/>
  <c r="G20" i="27"/>
  <c r="G19" i="27"/>
  <c r="G18" i="27"/>
  <c r="G17" i="27"/>
  <c r="G16" i="27"/>
  <c r="D44" i="27"/>
  <c r="D43" i="27"/>
  <c r="D42" i="27"/>
  <c r="D41" i="27"/>
  <c r="D40" i="27"/>
  <c r="D39" i="27"/>
  <c r="D38" i="27"/>
  <c r="D37" i="27"/>
  <c r="D35" i="27"/>
  <c r="D34" i="27"/>
  <c r="D33" i="27"/>
  <c r="D32" i="27"/>
  <c r="D31" i="27"/>
  <c r="D30" i="27"/>
  <c r="D28" i="27"/>
  <c r="D27" i="27"/>
  <c r="D25" i="27"/>
  <c r="D24" i="27"/>
  <c r="D23" i="27"/>
  <c r="D22" i="27"/>
  <c r="D21" i="27"/>
  <c r="D20" i="27"/>
  <c r="D19" i="27"/>
  <c r="D18" i="27"/>
  <c r="F38" i="27"/>
  <c r="F37" i="27"/>
  <c r="F35" i="27"/>
  <c r="F34" i="27"/>
  <c r="F33" i="27"/>
  <c r="F32" i="27"/>
  <c r="F31" i="27"/>
  <c r="F30" i="27"/>
  <c r="F28" i="27"/>
  <c r="F27" i="27"/>
  <c r="F43" i="27"/>
  <c r="F42" i="27"/>
  <c r="F41" i="27"/>
  <c r="F40" i="27"/>
  <c r="F39" i="27"/>
  <c r="F20" i="27"/>
  <c r="F19" i="27"/>
  <c r="F18" i="27"/>
  <c r="F17" i="27"/>
  <c r="F16" i="27"/>
  <c r="F15" i="27"/>
  <c r="F14" i="27"/>
  <c r="F12" i="27"/>
  <c r="F11" i="27"/>
  <c r="C9" i="27"/>
  <c r="E9" i="27"/>
  <c r="F9" i="27" s="1"/>
  <c r="D9" i="28"/>
  <c r="C9" i="28"/>
  <c r="D9" i="27" l="1"/>
  <c r="G9" i="27"/>
  <c r="H9" i="31"/>
  <c r="D9" i="31"/>
  <c r="D7" i="31" s="1"/>
  <c r="C8" i="27"/>
  <c r="G26" i="27"/>
  <c r="G36" i="27"/>
  <c r="F23" i="35"/>
  <c r="AB15" i="35"/>
  <c r="N11" i="35"/>
  <c r="AD11" i="35"/>
  <c r="R12" i="35"/>
  <c r="V13" i="35"/>
  <c r="J14" i="35"/>
  <c r="R14" i="35"/>
  <c r="V15" i="35"/>
  <c r="AB10" i="35"/>
  <c r="X11" i="35"/>
  <c r="AB12" i="35"/>
  <c r="X13" i="35"/>
  <c r="AB14" i="35"/>
  <c r="AB11" i="35"/>
  <c r="R10" i="35"/>
  <c r="V11" i="35"/>
  <c r="J12" i="35"/>
  <c r="N13" i="35"/>
  <c r="AD13" i="35"/>
  <c r="N15" i="35"/>
  <c r="AD15" i="35"/>
  <c r="N10" i="35"/>
  <c r="V10" i="35"/>
  <c r="AD10" i="35"/>
  <c r="J11" i="35"/>
  <c r="R11" i="35"/>
  <c r="Z11" i="35"/>
  <c r="N12" i="35"/>
  <c r="V12" i="35"/>
  <c r="AD12" i="35"/>
  <c r="J13" i="35"/>
  <c r="R13" i="35"/>
  <c r="Z13" i="35"/>
  <c r="H9" i="29"/>
  <c r="D26" i="27"/>
  <c r="E8" i="27"/>
  <c r="F8" i="27" s="1"/>
  <c r="C7" i="2"/>
  <c r="D7" i="2"/>
  <c r="E7" i="2" s="1"/>
  <c r="D8" i="27" l="1"/>
  <c r="G8" i="27"/>
  <c r="N19" i="21"/>
  <c r="N18" i="21"/>
  <c r="N17" i="21"/>
  <c r="N16" i="21"/>
  <c r="N15" i="21"/>
  <c r="N13" i="21"/>
  <c r="N12" i="21"/>
  <c r="N11" i="21"/>
  <c r="N10" i="21"/>
  <c r="N9" i="21"/>
  <c r="N7" i="21"/>
  <c r="C36" i="12" l="1"/>
  <c r="D44" i="12" s="1"/>
  <c r="E36" i="12"/>
  <c r="F44" i="12" s="1"/>
  <c r="E22" i="12"/>
  <c r="C22" i="12"/>
  <c r="E7" i="12"/>
  <c r="C7" i="12"/>
  <c r="F27" i="12" l="1"/>
  <c r="F28" i="12"/>
  <c r="D13" i="12"/>
  <c r="D9" i="12"/>
  <c r="D12" i="12"/>
  <c r="D11" i="12"/>
  <c r="D14" i="12"/>
  <c r="D10" i="12"/>
  <c r="F11" i="12"/>
  <c r="F14" i="12"/>
  <c r="F10" i="12"/>
  <c r="F13" i="12"/>
  <c r="F9" i="12"/>
  <c r="F12" i="12"/>
  <c r="D41" i="12"/>
  <c r="F41" i="12"/>
  <c r="D38" i="12"/>
  <c r="D42" i="12"/>
  <c r="F38" i="12"/>
  <c r="F42" i="12"/>
  <c r="D39" i="12"/>
  <c r="D43" i="12"/>
  <c r="F39" i="12"/>
  <c r="F43" i="12"/>
  <c r="D40" i="12"/>
  <c r="F40" i="12"/>
  <c r="F25" i="12"/>
  <c r="F24" i="12"/>
  <c r="F26" i="12"/>
  <c r="D24" i="12"/>
  <c r="D25" i="12"/>
  <c r="D26" i="12"/>
  <c r="D27" i="12"/>
  <c r="D28" i="12"/>
  <c r="F22" i="12" l="1"/>
  <c r="D36" i="12"/>
  <c r="D7" i="12"/>
  <c r="D22" i="12"/>
  <c r="F36" i="12"/>
  <c r="F7" i="12"/>
</calcChain>
</file>

<file path=xl/sharedStrings.xml><?xml version="1.0" encoding="utf-8"?>
<sst xmlns="http://schemas.openxmlformats.org/spreadsheetml/2006/main" count="1415" uniqueCount="435">
  <si>
    <t>osoby poprzednio pracujące</t>
  </si>
  <si>
    <t>w tym:</t>
  </si>
  <si>
    <t>osoby dotychczas nie pracujące</t>
  </si>
  <si>
    <t>Wyszczególnienie</t>
  </si>
  <si>
    <t>ogółem</t>
  </si>
  <si>
    <t>kobiety</t>
  </si>
  <si>
    <t>mężczyźni</t>
  </si>
  <si>
    <t>według wieku:</t>
  </si>
  <si>
    <t>25-34 lat</t>
  </si>
  <si>
    <t>35-44 lat</t>
  </si>
  <si>
    <t>45-54 lat</t>
  </si>
  <si>
    <t>55 lat i więcej</t>
  </si>
  <si>
    <t>według poziomu wykształcenia</t>
  </si>
  <si>
    <t>wyzsze</t>
  </si>
  <si>
    <t>policealne i średnie zawodowe</t>
  </si>
  <si>
    <t>średnie ogólnokształcace</t>
  </si>
  <si>
    <t>zasadnicze-zawodowe</t>
  </si>
  <si>
    <t>gimnazjalne, podstawowe i niepełne podstawowe</t>
  </si>
  <si>
    <t>Wskaźnik zatrudnienia oblicza się jako udział osób pracujących w liczbie ludności ( 15 lat i więcej) ogółem oraz dla danej grupy.</t>
  </si>
  <si>
    <t xml:space="preserve">Opracowano na podstawie danych zawartych w "Aktywności ekonomicznej ludności w województwie podkarpackim" </t>
  </si>
  <si>
    <t>za IV kwartał według poszczególnych lat. Publikacja sygnalna, Urząd Statystyczny w Rzeszowie</t>
  </si>
  <si>
    <t>www.stat.gov.pl, Bank Danych Lokalnych.</t>
  </si>
  <si>
    <t>Wartości dla Polski 2013 r. na podstawie "Monitoring Rynku Pracy. Informacja Kwartalna o aktywności ekonomicznej ludności" GUS Departament Rynku Pracy str. 6</t>
  </si>
  <si>
    <t>zasiłki dla bezrobotnych</t>
  </si>
  <si>
    <t>inne</t>
  </si>
  <si>
    <t>prace interwencyjne</t>
  </si>
  <si>
    <t>roboty publiczne</t>
  </si>
  <si>
    <t>środki dla pracodawców na wyposażenie i doposażenie stanowisk pracy</t>
  </si>
  <si>
    <t>stypendia i składki na ubezpieczenia społeczne **</t>
  </si>
  <si>
    <t>Powiaty</t>
  </si>
  <si>
    <t>województwo</t>
  </si>
  <si>
    <t>bieszczadzki</t>
  </si>
  <si>
    <t>brzozowski</t>
  </si>
  <si>
    <t>dębicki</t>
  </si>
  <si>
    <t>jarosławski</t>
  </si>
  <si>
    <t>jasielski</t>
  </si>
  <si>
    <t>kolbuszowski</t>
  </si>
  <si>
    <t>krośnieński</t>
  </si>
  <si>
    <t>leski</t>
  </si>
  <si>
    <t>leżajski</t>
  </si>
  <si>
    <t>lubaczowski</t>
  </si>
  <si>
    <t>łańcucki</t>
  </si>
  <si>
    <t>mielecki</t>
  </si>
  <si>
    <t>niżański</t>
  </si>
  <si>
    <t>przemyski</t>
  </si>
  <si>
    <t>przeworski</t>
  </si>
  <si>
    <t>ropczycko-sędziszowski</t>
  </si>
  <si>
    <t>rzeszowski</t>
  </si>
  <si>
    <t>sanocki</t>
  </si>
  <si>
    <t>stalowowolski</t>
  </si>
  <si>
    <t>strzyżowski</t>
  </si>
  <si>
    <t>tarnobrzeski</t>
  </si>
  <si>
    <t>Krosno</t>
  </si>
  <si>
    <t>Przemyśl</t>
  </si>
  <si>
    <t>Rzeszów</t>
  </si>
  <si>
    <t>Tarnobrzeg</t>
  </si>
  <si>
    <t>przy pracach interwencyjnych</t>
  </si>
  <si>
    <t>przy robotach publicznych</t>
  </si>
  <si>
    <t>bezrobotni skierowani na staż</t>
  </si>
  <si>
    <t>osoby zatrudnione</t>
  </si>
  <si>
    <t>bezrobotni, którzy rozpoczęli prace społecznie użyteczne</t>
  </si>
  <si>
    <t>bezrobotni, którzy podjęli działalność gospodarczą</t>
  </si>
  <si>
    <t>podjecia pracy w ramach refundacji kosztów utworzenia stanowiska pracy</t>
  </si>
  <si>
    <t>Razem</t>
  </si>
  <si>
    <t>pracy subsydiowanej</t>
  </si>
  <si>
    <t>z sektora publicznego</t>
  </si>
  <si>
    <t>w tym</t>
  </si>
  <si>
    <t>Ogółem</t>
  </si>
  <si>
    <t>Wiek w latach</t>
  </si>
  <si>
    <t>18-24</t>
  </si>
  <si>
    <t>25-34</t>
  </si>
  <si>
    <t>35-44</t>
  </si>
  <si>
    <t>45-54</t>
  </si>
  <si>
    <t>55-59</t>
  </si>
  <si>
    <t>60 i więcej</t>
  </si>
  <si>
    <t>Wykształcenie</t>
  </si>
  <si>
    <t>wyższe</t>
  </si>
  <si>
    <t>zasadnicze zawodowe</t>
  </si>
  <si>
    <t>gimnazjalne i poniżej</t>
  </si>
  <si>
    <t>Staż pracy</t>
  </si>
  <si>
    <t>do 1 roku</t>
  </si>
  <si>
    <t>bez stażu pracy</t>
  </si>
  <si>
    <t>od 1 do 3 m-cy</t>
  </si>
  <si>
    <t>śedenie ogólnokształcące</t>
  </si>
  <si>
    <t>1-5 lat</t>
  </si>
  <si>
    <t>5-10 lat</t>
  </si>
  <si>
    <t>10-20 lat</t>
  </si>
  <si>
    <t>20-30 lat</t>
  </si>
  <si>
    <t>30 lat i więcej</t>
  </si>
  <si>
    <t>od 3 do 6 m-cy</t>
  </si>
  <si>
    <t>od 6 do 12 m-cy</t>
  </si>
  <si>
    <t>od 12 do 24 m-cy</t>
  </si>
  <si>
    <t>pow. 24 m-cy</t>
  </si>
  <si>
    <t>do 1 m-ca</t>
  </si>
  <si>
    <t>Czas pozostawania bez pracy w miesiącach</t>
  </si>
  <si>
    <t>wliczbach bezwzgędnych</t>
  </si>
  <si>
    <t>w odsetkach</t>
  </si>
  <si>
    <t>w liczbach bezwzgędnych</t>
  </si>
  <si>
    <t>z tego w przedziałach wieku</t>
  </si>
  <si>
    <t>60 lat i więcej</t>
  </si>
  <si>
    <t>z tego z wykształceniem</t>
  </si>
  <si>
    <t>wyższym</t>
  </si>
  <si>
    <t>policealnym i średnim zawodowym</t>
  </si>
  <si>
    <t>średnim ogólnokształcącym</t>
  </si>
  <si>
    <t>zasadniczym zawodowym</t>
  </si>
  <si>
    <t>gimnazjalnym i poniżej</t>
  </si>
  <si>
    <t>od 1 do 5 lat</t>
  </si>
  <si>
    <t>od 5 do 10 lat</t>
  </si>
  <si>
    <t>od 10 do 20 lat</t>
  </si>
  <si>
    <t>od 20 do 30 lat</t>
  </si>
  <si>
    <t>w tym osoby, które podjęły pracę</t>
  </si>
  <si>
    <t>- po raz pierwszy</t>
  </si>
  <si>
    <t>- po raz kolejny  (od 1990 r.)</t>
  </si>
  <si>
    <t>- po pracach interwencyjnych</t>
  </si>
  <si>
    <t>- po robotach publicznych</t>
  </si>
  <si>
    <t>- po stażu</t>
  </si>
  <si>
    <t>- po szkoleniu</t>
  </si>
  <si>
    <t>- podjęcia pracy w ramach refundacji kosztów zatrudnienia bezrobotnego</t>
  </si>
  <si>
    <t>- rozpoczęcia szkolenia</t>
  </si>
  <si>
    <t>- rozpoczęcia stażu</t>
  </si>
  <si>
    <t>- rozpoczęcia przygotowania zawodowego dorosłych</t>
  </si>
  <si>
    <t>- rozpoczęcia pracy społecznie użytecznej</t>
  </si>
  <si>
    <t>- nabycia praw emerytalnych lub rentowych</t>
  </si>
  <si>
    <t>- nabycia uprawnień do świadczenia przedemerytalnego</t>
  </si>
  <si>
    <t>- po odbyciu przygotowania zawodowego dorosłych</t>
  </si>
  <si>
    <t>- podjęcia pracy poza miejscem zamieszkania w ramach bonu na zasiedlenie</t>
  </si>
  <si>
    <t>- odmowy ustalenia profilu pomocy</t>
  </si>
  <si>
    <t>- skierowania do agencji zatrudnienia w ramach zlecania działań aktywizacyjnych</t>
  </si>
  <si>
    <t>- dobrowolnej rezygnacji ze statusu bezrobotnego</t>
  </si>
  <si>
    <t>- podjęcia nauki</t>
  </si>
  <si>
    <t>- osiągnięcia wieku emerytalnego</t>
  </si>
  <si>
    <t>- innych</t>
  </si>
  <si>
    <t>---</t>
  </si>
  <si>
    <t>w tym kobiety</t>
  </si>
  <si>
    <t>od 31 do 50 roku życia</t>
  </si>
  <si>
    <t>31 XII '15</t>
  </si>
  <si>
    <t>31 XII '16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</si>
  <si>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</si>
  <si>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</si>
  <si>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</si>
  <si>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</si>
  <si>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</si>
  <si>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</si>
  <si>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</si>
  <si>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</si>
  <si>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</si>
  <si>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</si>
  <si>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</si>
  <si>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wzrost-spadek*</t>
  </si>
  <si>
    <t>w okresie '16 r.</t>
  </si>
  <si>
    <t>kategorie</t>
  </si>
  <si>
    <t>w tym osoby zwolnione z przyczyn dotyczących zakładu pracy</t>
  </si>
  <si>
    <t>w liczbach</t>
  </si>
  <si>
    <t>bezrobotni ogółem</t>
  </si>
  <si>
    <t>liczba</t>
  </si>
  <si>
    <t>%</t>
  </si>
  <si>
    <t>wzrost/spadek - ogółem</t>
  </si>
  <si>
    <t>wzrost/spadek - w %</t>
  </si>
  <si>
    <t>powiaty</t>
  </si>
  <si>
    <t>wzrost/spadek</t>
  </si>
  <si>
    <t>LICZBA BEZROBOTNYCH</t>
  </si>
  <si>
    <t>STOPA BEZROBOCIA</t>
  </si>
  <si>
    <t>wzrost/spadek (pkt. proc.)</t>
  </si>
  <si>
    <t>wzrost/spadek (liczba)</t>
  </si>
  <si>
    <t>31 XII '15*</t>
  </si>
  <si>
    <t>*Bank Danych Loklanych www.stat.gov.pl</t>
  </si>
  <si>
    <t>nowo zarejestrowani bezrobotni "napływ"</t>
  </si>
  <si>
    <t xml:space="preserve">  z tego rejestrujący się:</t>
  </si>
  <si>
    <t xml:space="preserve">   w tym powracający do rejestracji:</t>
  </si>
  <si>
    <t>- po pracach społecznie użytecznych</t>
  </si>
  <si>
    <t>"napływ" bezrobotnych</t>
  </si>
  <si>
    <t xml:space="preserve">                  w roku sprawozdawczym, województwo podkarpackie</t>
  </si>
  <si>
    <t>bezrobotni wyłączeni z rejestru "odpływ" (ogółem)</t>
  </si>
  <si>
    <t>wyłączeni z rejestru z utratą statusu bezrobotnych</t>
  </si>
  <si>
    <t>z powodu podjęcia pracy</t>
  </si>
  <si>
    <t>- pracy niesubsydiowanej</t>
  </si>
  <si>
    <t>- pracy subsydiowanej:</t>
  </si>
  <si>
    <t xml:space="preserve">   pracy subsydiowanej z tytułu:</t>
  </si>
  <si>
    <t>-  prac interwencyjnych</t>
  </si>
  <si>
    <t>-  robót publicznych</t>
  </si>
  <si>
    <t>-  otrzymania dotacji na uruchomienie działalności gospodarczej</t>
  </si>
  <si>
    <t>w tym bonu na zasiedlenie</t>
  </si>
  <si>
    <t>- podjęcia pracy w ramach bonu zatrudnieniowego</t>
  </si>
  <si>
    <t>- podjęcia pracy w ramach świadczenia aktywizacyjnego</t>
  </si>
  <si>
    <t>- podjęcia pracy w ramach grantu na telepracę</t>
  </si>
  <si>
    <t>- podjęcia pracy w ramach refundacji składek na ubezpieczenia społeczne</t>
  </si>
  <si>
    <t>- podjęcia pracy w ramach dofinansowania wynagrodzenia za zatrudnienie skierowanego bezrobotnego powyżej 50 roku życia</t>
  </si>
  <si>
    <t xml:space="preserve"> z innego powodu niż podjęcie pracy</t>
  </si>
  <si>
    <t>- odmowy bez uzasadnionej przyczyny przyjęcia propozycji odpowiedniej pracy lub innej formy pomocy, w tym w ramach Programu Aktywizacja i Integracja</t>
  </si>
  <si>
    <t>- nie potwierdzenia gotowości do pracy</t>
  </si>
  <si>
    <t>wyłączeni z rejestru bez utraty statusu bezrobtnych</t>
  </si>
  <si>
    <t>w tym w ramach bonu szkoleniowego</t>
  </si>
  <si>
    <t>w tym w ramach bonu stażowego</t>
  </si>
  <si>
    <t>w tym w ramach Programu Aktywizacja i Integracja</t>
  </si>
  <si>
    <t xml:space="preserve"> - inne (podjęcia pracy subsydiowanej)</t>
  </si>
  <si>
    <t>Kategorie</t>
  </si>
  <si>
    <t>z ogółu bezrobotnych, którzy podjęli pracę</t>
  </si>
  <si>
    <t>poprzednio pracujący (ogółem)</t>
  </si>
  <si>
    <t>w tym zwolnieni z przyczyn dotyczących zakładu pracy</t>
  </si>
  <si>
    <t xml:space="preserve">                w roku sprawozdawczym, województwo podkarpackie</t>
  </si>
  <si>
    <t>poprzednio pracujący</t>
  </si>
  <si>
    <t>"odpływ" bezrobotnych, w tym osoby, które podjęły pracę</t>
  </si>
  <si>
    <t>wyszczególnienie</t>
  </si>
  <si>
    <t>bezrobotni posiadający prawo do zasiłku w podziale na powiaty</t>
  </si>
  <si>
    <t>wzrost/spadek
(liczba)</t>
  </si>
  <si>
    <t xml:space="preserve">przetwórstwo przemysłowe </t>
  </si>
  <si>
    <t xml:space="preserve">budownictwo </t>
  </si>
  <si>
    <t>pozostała działalność usługowa</t>
  </si>
  <si>
    <t xml:space="preserve">administracja publiczna i obrona narodowa;                      obowiązkowe zabezpieczenia społeczne </t>
  </si>
  <si>
    <t xml:space="preserve">działalność w zakresie usług administrowania i działalność wspierająca </t>
  </si>
  <si>
    <t xml:space="preserve">transport i gospodarka magazynowa </t>
  </si>
  <si>
    <t xml:space="preserve">edukacja </t>
  </si>
  <si>
    <t xml:space="preserve">opieka zdrowotna i pomoc społeczna </t>
  </si>
  <si>
    <t xml:space="preserve">handel hurtowy i detaliczny,  naprawa pojazdów samochodowych  i  motocykli </t>
  </si>
  <si>
    <t xml:space="preserve">działalność związana  z zakwaterowaniem  i usługami gastronomicznymi </t>
  </si>
  <si>
    <t xml:space="preserve">rolnictwo, leśnictwo, łowiectwo i rybactwo </t>
  </si>
  <si>
    <t xml:space="preserve">działalność profesjonalna, naukowa i techniczna </t>
  </si>
  <si>
    <t>działalność finansowa i ubezpieczeniowa</t>
  </si>
  <si>
    <t>działalność związana z kulturą rozrywką i rekreacją</t>
  </si>
  <si>
    <t xml:space="preserve">                Stan w końcu okresu</t>
  </si>
  <si>
    <t>wiek w latach</t>
  </si>
  <si>
    <t>wykształcenie</t>
  </si>
  <si>
    <t>policealne i średnie</t>
  </si>
  <si>
    <t>średnie ogólnokształcące</t>
  </si>
  <si>
    <t>staż pracy</t>
  </si>
  <si>
    <t>liczba bezrobotnych ogółem
31 XII '16</t>
  </si>
  <si>
    <t>czas pozostawania bez pracy w miesiącach</t>
  </si>
  <si>
    <t>z tego wg stażu:</t>
  </si>
  <si>
    <t>w tym bezrobotni posiadający gospodarstwo rolne</t>
  </si>
  <si>
    <t>wzrost/spadek liczba</t>
  </si>
  <si>
    <t>Bezrobotni zamieszkali na wsi w podziale na powiaty</t>
  </si>
  <si>
    <t>liczba bezrobotnych zam na wsi
31 XII '16</t>
  </si>
  <si>
    <t>bezrobotni długotrwale*</t>
  </si>
  <si>
    <t>do 30 roku życia*</t>
  </si>
  <si>
    <t>powyżej 50 roku życia**</t>
  </si>
  <si>
    <t>* Bezrobotny do 30 roku życia – do dnia zastosowania wobec niego usług lub instrumentów rynku pracy nie ukończył 30 roku życia.</t>
  </si>
  <si>
    <t>** Bezrobotny powyżej 50 roku życia – w dniu zastosowania wobec niego usług lub instrumentów rynku pracy ukończył co najmniej 50 rok życia.</t>
  </si>
  <si>
    <t>grupy zawodów</t>
  </si>
  <si>
    <t>A</t>
  </si>
  <si>
    <t>B</t>
  </si>
  <si>
    <t>AB</t>
  </si>
  <si>
    <t>razem</t>
  </si>
  <si>
    <t>wzrost/spadek w %</t>
  </si>
  <si>
    <t>śregnia liczba osób bezrobotnych na 1 ofertę pracy w roku</t>
  </si>
  <si>
    <t>w mln zł</t>
  </si>
  <si>
    <t>środki na podjęcie działalności gospodarczej</t>
  </si>
  <si>
    <t>* Kategoria ta zawiera koszty należne instytucjom szkoleniowym, koszty egzaminów, licencji bez stypendiów i składek na ubezpieczenie społeczne.</t>
  </si>
  <si>
    <t>PRZEDSTAWICIELE WŁADZ PUBLICZNYCH, WYŻSI URZĘDNICY I KIEROWNICY</t>
  </si>
  <si>
    <t>SPECJALIŚCI</t>
  </si>
  <si>
    <t>TECHNICY I INNY ŚREDNI PERSONEL</t>
  </si>
  <si>
    <t>PRACOWNICY BIUROWI</t>
  </si>
  <si>
    <t>PRACOWNICY USŁUG I SPRZEDAWCY</t>
  </si>
  <si>
    <t>ROLNICY, OGRODNICY, LEŚNICY I RYBACY</t>
  </si>
  <si>
    <t>ROBOTNICY PRZEMYSŁOWI I RZEMIEŚLNICY</t>
  </si>
  <si>
    <t>OPERATORZY I MONTERZY MASZYN I URZĄDZEŃ</t>
  </si>
  <si>
    <t>PRACOWNICY WYKONUJĄCY PRACE PROSTE</t>
  </si>
  <si>
    <t>bezrobotni bez zawodu</t>
  </si>
  <si>
    <t>bezrobotni z zawodem</t>
  </si>
  <si>
    <t>kody zawodów (wg KZiS)</t>
  </si>
  <si>
    <t>Kierownicy do spraw zarządzania i handlu</t>
  </si>
  <si>
    <t>Kierownicy do spraw produkcji i usług</t>
  </si>
  <si>
    <t>Kierownicy w branży hotelarskiej, handlu i innych branżach usługowych</t>
  </si>
  <si>
    <t>SIŁY ZBROJNE</t>
  </si>
  <si>
    <t>BEZROBOTNI Z ZAWODEM</t>
  </si>
  <si>
    <t>Specjaliści nauk fizycznych, matematycznych i technicznych</t>
  </si>
  <si>
    <t>Specjaliści do spraw zdrowia</t>
  </si>
  <si>
    <t>Specjaliści nauczania i wychowania</t>
  </si>
  <si>
    <t>Specjaliści do spraw ekonomicznych i zarządzania</t>
  </si>
  <si>
    <t>Specjaliści do spraw technologii informacyjno-komunikacyjnych</t>
  </si>
  <si>
    <t>Specjaliści z dziedziny prawa, dziedzin społecznych i kultury</t>
  </si>
  <si>
    <t>Średni personel nauk fizycznych, chemicznych i technicznych</t>
  </si>
  <si>
    <t>Średni personel do spraw zdrowia</t>
  </si>
  <si>
    <t>Średni personel do spraw biznesu i administracji</t>
  </si>
  <si>
    <t>Średni personel z dziedziny prawa, spraw społecznych, kultury i pokrewny</t>
  </si>
  <si>
    <t>Technicy informatycy</t>
  </si>
  <si>
    <t>Sekretarki, operatorzy urządzeń biurowych i pokrewni</t>
  </si>
  <si>
    <t>Pracownicy obsługi klienta</t>
  </si>
  <si>
    <t>Pracownicy do spraw finansowo-statystycznych i ewidencji materiałowej</t>
  </si>
  <si>
    <t>Pozostali pracownicy obsługi biura</t>
  </si>
  <si>
    <t>Pracownicy usług osobistych</t>
  </si>
  <si>
    <t>Sprzedawcy i pokrewni</t>
  </si>
  <si>
    <t>Pracownicy opieki osobistej i pokrewni</t>
  </si>
  <si>
    <t>Pracownicy usług ochrony</t>
  </si>
  <si>
    <t>Rolnicy produkcji towarowej</t>
  </si>
  <si>
    <t>Leśnicy i rybacy</t>
  </si>
  <si>
    <t>Rolnicy i rybacy pracujący na własne potrzeby</t>
  </si>
  <si>
    <t>Robotnicy budowlani i pokrewni (z wyłączeniem elektryków)</t>
  </si>
  <si>
    <t>Robotnicy obróbki metali, mechanicy maszyn i urządzeń i pokrewni</t>
  </si>
  <si>
    <t>Rzemieślnicy i robotnicy poligraficzni</t>
  </si>
  <si>
    <t>Elektrycy i elektronicy</t>
  </si>
  <si>
    <t>Robotnicy w przetwórstwie spożywczym, obróbce drewna, produkcji wyrobów tekstylnych i pokrewni</t>
  </si>
  <si>
    <t>Operatorzy maszyn i urządzeń wydobywczych i przetwórczych</t>
  </si>
  <si>
    <t>Monterzy</t>
  </si>
  <si>
    <t>Kierowcy i operatorzy pojazdów</t>
  </si>
  <si>
    <t>Pomoce domowe i sprzątaczki</t>
  </si>
  <si>
    <t>Robotnicy wykonujący prace proste w rolnictwie, leśnictwie, leśnictwie i rybactwie</t>
  </si>
  <si>
    <t>Robotnicy wykonujący prace proste w górnictwie, przemyśle, budownictwie i transporcie</t>
  </si>
  <si>
    <t>Pracownicy wykonujący prace proste związane z przygotowywaniem posiłków</t>
  </si>
  <si>
    <t>Sprzedawcy uliczni i pracownicy świadczący usługi na ulicach</t>
  </si>
  <si>
    <t>Ładowacze nieczystości i inni pracownicy wykonujący prace proste</t>
  </si>
  <si>
    <t>Oficerowie sił zbrojnych</t>
  </si>
  <si>
    <t>Podoficerowie sił zbrojnych</t>
  </si>
  <si>
    <t>Żołnierze szeregowi</t>
  </si>
  <si>
    <t>PRZEDSTAWICIELE WŁADZ PUBLICZNYCH, WYŻSI URZĘDNICY I KIEROWNICY*</t>
  </si>
  <si>
    <t>Przedstawiciele władz publicznych, wyżsi urzędnicy i dyrektorzy generalni**</t>
  </si>
  <si>
    <t>BEZROBOTNI BEZ ZAWODU***</t>
  </si>
  <si>
    <t>** Wartości procentowe odpowiadające grupom dwucyfrowym obliczono dla danej grupy jednocyfrowej (GJ=100%).</t>
  </si>
  <si>
    <t>*** Odsetek dla bezrobotnych bez zawodu w stosunku do "ogłóem" (A+B=100%).</t>
  </si>
  <si>
    <t>oferty pracy w '16 r.</t>
  </si>
  <si>
    <t>%*</t>
  </si>
  <si>
    <t>liczba bezrobotnych 31 XII '16</t>
  </si>
  <si>
    <t>OFERTY BEZ ZAWODU***</t>
  </si>
  <si>
    <t>OFERTY Z ZAWODEM</t>
  </si>
  <si>
    <t>B 2015</t>
  </si>
  <si>
    <t>B 2016</t>
  </si>
  <si>
    <t>bezrobotni w szczególnej sytuacji na rynku pracy</t>
  </si>
  <si>
    <t>do 25 roku życia</t>
  </si>
  <si>
    <t xml:space="preserve">   do 30 roku życia</t>
  </si>
  <si>
    <t xml:space="preserve">   długotrwale bezrobotni</t>
  </si>
  <si>
    <t xml:space="preserve">   powyżej 50 roku życia</t>
  </si>
  <si>
    <t xml:space="preserve">   korzystający ze świadczeń pomocy społecznej</t>
  </si>
  <si>
    <t xml:space="preserve">   posiadający co najmniej jedno dziecko do 6 roku życia</t>
  </si>
  <si>
    <t xml:space="preserve">   posiadający co najmniej jedno dziecko niepełnosprawne do 18 roku życia</t>
  </si>
  <si>
    <t xml:space="preserve">  niepełnosprawni</t>
  </si>
  <si>
    <t>bezrobotni wg wieku</t>
  </si>
  <si>
    <t xml:space="preserve">*Bezrobotny długotrwale – pozostający w rejestrze powiatowego urzędu pracy łącznie przez okres ponad 12 miesięcy </t>
  </si>
  <si>
    <t>wzrost/spadek
liczba</t>
  </si>
  <si>
    <t xml:space="preserve">wzrost/spadek  %
</t>
  </si>
  <si>
    <t>bezrobotni poprzednio pracujący</t>
  </si>
  <si>
    <t>w okresie 2016 r.</t>
  </si>
  <si>
    <t xml:space="preserve">ogółem </t>
  </si>
  <si>
    <t xml:space="preserve"> %</t>
  </si>
  <si>
    <t xml:space="preserve">                                                  w okresie ostatnich 2 lat, z wyłączeniem okresów odbywania stażu</t>
  </si>
  <si>
    <t xml:space="preserve">                                                  i przygotowania zawodowego dorosłych.</t>
  </si>
  <si>
    <t>dot. zakładów pracy</t>
  </si>
  <si>
    <t>w tym zwolnieni z przyczyn</t>
  </si>
  <si>
    <t xml:space="preserve">oferty pracy zgłoszone  </t>
  </si>
  <si>
    <t>w 2016 r.</t>
  </si>
  <si>
    <t xml:space="preserve">w tym wybrane sekcje PKD: </t>
  </si>
  <si>
    <t xml:space="preserve">* W jednocyfrowych grupach zawodów, odsetek w stosunku do liczby bezrobotnych ogółem z zawodem (B=100%). </t>
  </si>
  <si>
    <t xml:space="preserve">* W jednocyfrowych grupach zawodów, odsetek w stosunku do liczby ofert ogółem z zawodem (B=100%). </t>
  </si>
  <si>
    <t>Pracownicy (ogółem)</t>
  </si>
  <si>
    <t xml:space="preserve"> z zakładów sektora prywatnego</t>
  </si>
  <si>
    <t>z zakładów  sektora publicznego</t>
  </si>
  <si>
    <r>
      <t xml:space="preserve">Polska </t>
    </r>
    <r>
      <rPr>
        <b/>
        <vertAlign val="superscript"/>
        <sz val="14"/>
        <color theme="1"/>
        <rFont val="Times New Roman"/>
        <family val="1"/>
        <charset val="238"/>
      </rPr>
      <t>1</t>
    </r>
  </si>
  <si>
    <r>
      <t xml:space="preserve">województwo podkarpackie </t>
    </r>
    <r>
      <rPr>
        <b/>
        <vertAlign val="superscript"/>
        <sz val="14"/>
        <color theme="1"/>
        <rFont val="Times New Roman"/>
        <family val="1"/>
        <charset val="238"/>
      </rPr>
      <t>1</t>
    </r>
  </si>
  <si>
    <r>
      <t xml:space="preserve">15-24 lat </t>
    </r>
    <r>
      <rPr>
        <vertAlign val="superscript"/>
        <sz val="11"/>
        <color theme="1"/>
        <rFont val="Times New Roman"/>
        <family val="1"/>
        <charset val="238"/>
      </rPr>
      <t>1</t>
    </r>
  </si>
  <si>
    <t>W tablicy 31 zostały wykorzystane również dane opublikowane na stronie internetowej GUS</t>
  </si>
  <si>
    <t xml:space="preserve">       staże</t>
  </si>
  <si>
    <t>aktywne formy promocji zatrudnienia</t>
  </si>
  <si>
    <t>szkolenia*</t>
  </si>
  <si>
    <t xml:space="preserve"> z aktywnych form:</t>
  </si>
  <si>
    <r>
      <rPr>
        <vertAlign val="superscript"/>
        <sz val="9"/>
        <color theme="1"/>
        <rFont val="Times New Roman"/>
        <family val="1"/>
        <charset val="238"/>
      </rPr>
      <t>1</t>
    </r>
    <r>
      <rPr>
        <sz val="9"/>
        <color theme="1"/>
        <rFont val="Times New Roman"/>
        <family val="1"/>
        <charset val="238"/>
      </rPr>
      <t xml:space="preserve"> - BDL, GUS Warszawa 2017 r.</t>
    </r>
  </si>
  <si>
    <t>* Ostatni z opisywanych kwartałów do poprzedniego. Wzrost lub spadek w pkt. proc.</t>
  </si>
  <si>
    <t>Tabela II.     BEZROBOTNI W PUP ORAZ STOPA BEZROBOCIA WG POWIATÓW</t>
  </si>
  <si>
    <t>Tabela IX. BEZROBOTNI WEDŁUG WIEKU</t>
  </si>
  <si>
    <t>Tabela X. BEZROBOTNI WEDŁUG WYKSZTAŁCENIA</t>
  </si>
  <si>
    <t>Tabela XI. BEZROBOTNI WEDŁUG STAŻU PRACY</t>
  </si>
  <si>
    <t xml:space="preserve">                   WYKSZTAŁCENIA I STAŻU PRACY ORAZ CZASU POZOSTAWANIA BEZ PRACY</t>
  </si>
  <si>
    <t xml:space="preserve">                   Stan na 31 XII '16 r.</t>
  </si>
  <si>
    <t>Tabela XIV a. BEZROBOTNI  WEDŁUG WIEKU, WYKSZTAŁCENIA I STAŻU PRACY WG CZASU POZOSTAWANIA BEZ PRACY</t>
  </si>
  <si>
    <t>Tabela XIV b. BEZROBOTNI  WEDŁUG WIEKU, WYKSZTAŁCENIA I STAŻU PRACY WG CZASU POZOSTAWANIA BEZ PRACY</t>
  </si>
  <si>
    <t>Tabela XIV c. BEZROBOTNI  WEDŁUG WIEKU, WYKSZTAŁCENIA I STAŻU PRACY WG CZASU POZOSTAWANIA BEZ PRACY</t>
  </si>
  <si>
    <t xml:space="preserve">Tabela XVI. BEZROBOTNI ZAMIESZKALI NA WSI WEDŁUG WIEKU, </t>
  </si>
  <si>
    <t xml:space="preserve">Tabela XVII. BEZROBOTNE KOBIETY ZAMIESZKAŁE NA WSI WEDŁUG WIEKU, </t>
  </si>
  <si>
    <t>Tabela XVIII a. BEZROBOTNI  ZAM. NA WSI WEDŁUG WIEKU, WYKSZTAŁCENIA I STAŻU PRACY WG CZASU POZOSTAWANIA BEZ PRACY</t>
  </si>
  <si>
    <t>Tabela XVIII b. BEZROBOTNI  ZAM. NA WSI WEDŁUG WIEKU, WYKSZTAŁCENIA I STAŻU PRACY WG CZASU POZOSTAWANIA BEZ PRACY</t>
  </si>
  <si>
    <t>Tabela XVIII c. BEZROBOTNI  ZAM. NA WSI WEDŁUG WIEKU, WYKSZTAŁCENIA I STAŻU PRACY WG CZASU POZOSTAWANIA BEZ PRACY</t>
  </si>
  <si>
    <t>Tabela XIX. BEZROBOTNI W SZCZEGÓLNEJ SYTUACJI NA RYNKU PRACY</t>
  </si>
  <si>
    <t>Tabela XX. BEZROBOTNI WEDŁUG WIEKU, W TYM DO 30 ROKU ŻYCIA I POWYŻEJ 50 ROKU ŻYCIA</t>
  </si>
  <si>
    <t>Tabela XXI. BEZROBOTNI DŁUGOTRWALE</t>
  </si>
  <si>
    <t xml:space="preserve">Tabela XXII.  BEZROBOTNI POPRZEDNIO PRACUJĄCY </t>
  </si>
  <si>
    <t>Tabela XXIV. BEROBOTNI WG GRUP ZAWODÓW</t>
  </si>
  <si>
    <t>Tabela XXV. Wolne miejsca pracy i miejsca aktywizacji zawodowej zgłoszone</t>
  </si>
  <si>
    <t>Tabela XXVI.   ZMIANY W LICZBIE WOLNYCH MIEJSC PRACY I MIEJSC AKTYWIZACJI ZAWODOWEJ ZGŁOSZONYCH PRZEZ PRACODAWCÓW DO PUP</t>
  </si>
  <si>
    <t xml:space="preserve">Tabela XXVII. WOLNE MIEJSCA PRACY I MIEJSCA AKTYWIZACJI ZAWODOWEJ  ZGŁOSZONE </t>
  </si>
  <si>
    <t>Tabela XXVIII.  WYDATKI REALIZOWANE Z FUNDUSZU PRACY</t>
  </si>
  <si>
    <t>Tabela XXIX   Aktywne formy promocji zatrudnienia wg powiatów. Liczba bezrobotnych aktywizowanych w ramach poszczególnych form,</t>
  </si>
  <si>
    <t xml:space="preserve">Tabela XXX. ZGŁOSZENIA ZWOLNIEŃ Z PRZYCZYN NIEDOTYCZĄCYCH PRACOWNIKÓW </t>
  </si>
  <si>
    <t>Tabela XXXI.  WSKAŹNIK  ZATRUDNIENIA</t>
  </si>
  <si>
    <t xml:space="preserve">                           IV kwartał danego roku</t>
  </si>
  <si>
    <t xml:space="preserve">                     w roku sprawozdawczym</t>
  </si>
  <si>
    <t xml:space="preserve">                          województwo podkarpackie</t>
  </si>
  <si>
    <t xml:space="preserve">                         województwo podkarpackie, aktywne i pasywne formy promocji zatrudnieia</t>
  </si>
  <si>
    <t xml:space="preserve">                       PRZEZ PRACODAWCÓW DO PUP </t>
  </si>
  <si>
    <t xml:space="preserve">                       w okresie roku, województwo podkarpackie</t>
  </si>
  <si>
    <t xml:space="preserve">                           województwo podkarpackie, w okresie roku sprawozdawczego</t>
  </si>
  <si>
    <t xml:space="preserve">                     przez pracodawców do PUP</t>
  </si>
  <si>
    <t xml:space="preserve">                      stan w końcu roku, województwo podkarpackie</t>
  </si>
  <si>
    <t xml:space="preserve">                      województwo podkarpackie</t>
  </si>
  <si>
    <t xml:space="preserve">                     WEDŁUG POLSKIEJ KLASYFIKACJI DZIAŁALNOŚCI (PKD)</t>
  </si>
  <si>
    <t xml:space="preserve">                     stan w końcu roku, województwo podkarpackie</t>
  </si>
  <si>
    <t xml:space="preserve">                      Stan w końcu roku, województwo podkarpackie</t>
  </si>
  <si>
    <t xml:space="preserve">                   stan w końcu roku, województwo podkarpackie</t>
  </si>
  <si>
    <t xml:space="preserve">                         Stan w końcu roku, województwo podkarpackie, rozkład procentowy</t>
  </si>
  <si>
    <t xml:space="preserve">                    WYKSZTAŁCENIA I STAŻU PRACY ORAZ CZASU POZOSTAWANIA BEZ PRACY</t>
  </si>
  <si>
    <t xml:space="preserve">                    Stan na 31 XII '16 r.</t>
  </si>
  <si>
    <t xml:space="preserve">                     WYKSZTAŁCENIA I STAŻU PRACY ORAZ CZASU POZOSTAWANIA BEZ PRACY</t>
  </si>
  <si>
    <t xml:space="preserve">                     Stan na 31 XII '16 r.</t>
  </si>
  <si>
    <t>Tabela XV.    BEZROBOTNI ZAMIESZKALI NA WSI</t>
  </si>
  <si>
    <t xml:space="preserve">                     Stan w końcu roku, województwo podkarpackie</t>
  </si>
  <si>
    <t xml:space="preserve">                      Stan w końcu roku, województwo podkarpackie, rozkład procentowy</t>
  </si>
  <si>
    <t xml:space="preserve">Tabela XIII.  BEZROBOTNE KOBIETY WEDŁUG WIEKU, </t>
  </si>
  <si>
    <t xml:space="preserve">Tabela XII.  BEZROBOTNI WEDŁUG WIEKU, </t>
  </si>
  <si>
    <t xml:space="preserve">                 Stan w końcu okresu</t>
  </si>
  <si>
    <t>Tabela VIII.    BEZROBOTNI POSIADAJĄCY PRAWO DO ZASIŁKU</t>
  </si>
  <si>
    <t>Tabela VII.   "ODPŁYW" BEZROBOTNYCH W POWIATACH</t>
  </si>
  <si>
    <t xml:space="preserve">                     w roku sprawozdawczym, województwo podkarpackie</t>
  </si>
  <si>
    <t>Tabela VI.   BEZROBOTNI, KTÓRZY PODJĘLI PRACĘ</t>
  </si>
  <si>
    <t xml:space="preserve">                   w roku sprawozdawczym, województwo podkarpackie</t>
  </si>
  <si>
    <t xml:space="preserve">Tabela V.  BEZROBOTNI WYŁĄCZENI Z REJESTRU "ODPŁYW" </t>
  </si>
  <si>
    <t>Tabela IV.   "NAPŁYW" BEZROBOTNYCH W POWIATACH</t>
  </si>
  <si>
    <t xml:space="preserve">                    w roku sprawozdawczym, województwo podkarpackie</t>
  </si>
  <si>
    <t>Tabela III.   BEZROBOTNI ZAREJESTROWANI "NAPŁYW"</t>
  </si>
  <si>
    <t xml:space="preserve">                   Stan w końcu okresu</t>
  </si>
  <si>
    <t>Tabela I.     STAN I STRUKTURA OSÓB BEZROBOTNYCH ZAREJESTROWANYCH W PUP</t>
  </si>
  <si>
    <t xml:space="preserve">                  Stan w końcu okresu, województwo podkarpackie</t>
  </si>
  <si>
    <t>*** Odsetek dla ofert bez zawodu w stosunku do "ogółem" (A+B=100%).</t>
  </si>
  <si>
    <t>% do ogółem</t>
  </si>
  <si>
    <t>% aktywnych form</t>
  </si>
  <si>
    <r>
      <t xml:space="preserve">pozostałe aktywne formy </t>
    </r>
    <r>
      <rPr>
        <vertAlign val="superscript"/>
        <sz val="11"/>
        <color theme="1"/>
        <rFont val="Times New Roman"/>
        <family val="1"/>
        <charset val="238"/>
      </rPr>
      <t>1</t>
    </r>
  </si>
  <si>
    <t>Tabela XXIII. ZMIANY ILOŚCI BEZROBOTNYCH WEDŁUG GRUP ZAWODOWYCH</t>
  </si>
  <si>
    <r>
      <rPr>
        <vertAlign val="superscript"/>
        <sz val="11"/>
        <color theme="1"/>
        <rFont val="Times New Roman"/>
        <family val="1"/>
        <charset val="238"/>
      </rPr>
      <t>1</t>
    </r>
    <r>
      <rPr>
        <sz val="11"/>
        <color theme="1"/>
        <rFont val="Times New Roman"/>
        <family val="1"/>
        <charset val="238"/>
      </rPr>
      <t xml:space="preserve"> Kategoria ta od 2016 r. zawiera refundację wynagrodzeń osobom będącym do 30 roku życia.</t>
    </r>
  </si>
  <si>
    <t xml:space="preserve">% </t>
  </si>
  <si>
    <t>do 1</t>
  </si>
  <si>
    <t>od 1 do 3</t>
  </si>
  <si>
    <t>od 3 do 6</t>
  </si>
  <si>
    <t>od 6 do 12</t>
  </si>
  <si>
    <t>od 12 do 24</t>
  </si>
  <si>
    <t>pow. 24</t>
  </si>
  <si>
    <t>bezrobotne kobiety</t>
  </si>
  <si>
    <t>bezrobotni ogółem zam. na wsi</t>
  </si>
  <si>
    <t>bezrobotne kobiety zam. na wsi</t>
  </si>
  <si>
    <t>** Kategoria ta zawiera stypendia dla uczestników i składki na ubezpieczenie społeczne za okres stażu, przygotowania zawodowego dorosłych</t>
  </si>
  <si>
    <t xml:space="preserve">      realizacji studiów podyplomowych i szkolenia oraz stypendia i składki na ubezpieczenia społeczne za okres kontynuowania nauki.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</si>
</sst>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z_ł_-;\-* #,##0.00\ _z_ł_-;_-* &quot;-&quot;??\ _z_ł_-;_-@_-"/>
    <numFmt numFmtId="164" formatCode="0.0"/>
    <numFmt numFmtId="165" formatCode="#,##0.0"/>
    <numFmt numFmtId="166" formatCode="_-* #,##0.0\ _z_ł_-;\-* #,##0.0\ _z_ł_-;_-* &quot;-&quot;??\ _z_ł_-;_-@_-"/>
    <numFmt numFmtId="167" formatCode="_-* #,##0\ _z_ł_-;\-* #,##0\ _z_ł_-;_-* &quot;-&quot;??\ _z_ł_-;_-@_-"/>
  </numFmts>
  <fonts count="23" x14ac:knownFonts="1">
    <font>
      <sz val="11"/>
      <color theme="1"/>
      <name val="Calibri"/>
      <family val="2"/>
      <charset val="238"/>
      <scheme val="minor"/>
    </font>
    <font>
      <sz val="11"/>
      <color theme="1"/>
      <name val="Cambria"/>
      <family val="1"/>
      <charset val="238"/>
      <scheme val="major"/>
    </font>
    <font>
      <sz val="8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4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vertAlign val="superscript"/>
      <sz val="14"/>
      <color theme="1"/>
      <name val="Times New Roman"/>
      <family val="1"/>
      <charset val="238"/>
    </font>
    <font>
      <vertAlign val="superscript"/>
      <sz val="11"/>
      <color theme="1"/>
      <name val="Times New Roman"/>
      <family val="1"/>
      <charset val="238"/>
    </font>
    <font>
      <vertAlign val="superscript"/>
      <sz val="9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  <font>
      <sz val="8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sz val="8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7" tint="0.79998168889431442"/>
        <bgColor rgb="FF000000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2" fillId="0" borderId="0">
      <alignment horizontal="right" vertical="center"/>
    </xf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861">
    <xf numFmtId="0" fontId="0" fillId="0" borderId="0" xfId="0"/>
    <xf numFmtId="0" fontId="1" fillId="2" borderId="0" xfId="0" applyFont="1" applyFill="1"/>
    <xf numFmtId="0" fontId="0" fillId="2" borderId="0" xfId="0" applyFill="1"/>
    <xf numFmtId="3" fontId="4" fillId="2" borderId="11" xfId="0" applyNumberFormat="1" applyFont="1" applyFill="1" applyBorder="1" applyAlignment="1">
      <alignment horizontal="center" vertical="center" wrapText="1"/>
    </xf>
    <xf numFmtId="3" fontId="4" fillId="2" borderId="31" xfId="0" applyNumberFormat="1" applyFont="1" applyFill="1" applyBorder="1" applyAlignment="1">
      <alignment horizontal="center" vertical="center" wrapText="1"/>
    </xf>
    <xf numFmtId="3" fontId="4" fillId="2" borderId="12" xfId="0" applyNumberFormat="1" applyFont="1" applyFill="1" applyBorder="1" applyAlignment="1">
      <alignment horizontal="center" vertical="center" wrapText="1"/>
    </xf>
    <xf numFmtId="3" fontId="4" fillId="2" borderId="30" xfId="0" applyNumberFormat="1" applyFont="1" applyFill="1" applyBorder="1" applyAlignment="1">
      <alignment horizontal="center" vertical="center" wrapText="1"/>
    </xf>
    <xf numFmtId="165" fontId="4" fillId="2" borderId="10" xfId="0" applyNumberFormat="1" applyFont="1" applyFill="1" applyBorder="1" applyAlignment="1">
      <alignment horizontal="center" vertical="center" wrapText="1"/>
    </xf>
    <xf numFmtId="165" fontId="4" fillId="2" borderId="13" xfId="0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/>
    <xf numFmtId="0" fontId="4" fillId="2" borderId="18" xfId="0" applyFont="1" applyFill="1" applyBorder="1" applyAlignment="1">
      <alignment horizontal="left" vertical="center" wrapText="1"/>
    </xf>
    <xf numFmtId="3" fontId="4" fillId="2" borderId="9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/>
    </xf>
    <xf numFmtId="3" fontId="4" fillId="2" borderId="10" xfId="0" applyNumberFormat="1" applyFont="1" applyFill="1" applyBorder="1" applyAlignment="1">
      <alignment horizontal="center" vertical="center"/>
    </xf>
    <xf numFmtId="164" fontId="4" fillId="2" borderId="9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4" fillId="2" borderId="10" xfId="0" applyNumberFormat="1" applyFont="1" applyFill="1" applyBorder="1" applyAlignment="1">
      <alignment horizontal="center" vertical="center"/>
    </xf>
    <xf numFmtId="0" fontId="4" fillId="2" borderId="18" xfId="0" applyFont="1" applyFill="1" applyBorder="1"/>
    <xf numFmtId="0" fontId="4" fillId="2" borderId="33" xfId="0" applyFont="1" applyFill="1" applyBorder="1"/>
    <xf numFmtId="3" fontId="4" fillId="2" borderId="11" xfId="0" applyNumberFormat="1" applyFont="1" applyFill="1" applyBorder="1" applyAlignment="1">
      <alignment horizontal="center" vertical="center"/>
    </xf>
    <xf numFmtId="3" fontId="4" fillId="2" borderId="12" xfId="0" applyNumberFormat="1" applyFont="1" applyFill="1" applyBorder="1" applyAlignment="1">
      <alignment horizontal="center" vertical="center"/>
    </xf>
    <xf numFmtId="3" fontId="4" fillId="2" borderId="13" xfId="0" applyNumberFormat="1" applyFont="1" applyFill="1" applyBorder="1" applyAlignment="1">
      <alignment horizontal="center" vertical="center"/>
    </xf>
    <xf numFmtId="164" fontId="4" fillId="2" borderId="11" xfId="0" applyNumberFormat="1" applyFont="1" applyFill="1" applyBorder="1" applyAlignment="1">
      <alignment horizontal="center" vertical="center"/>
    </xf>
    <xf numFmtId="164" fontId="4" fillId="2" borderId="12" xfId="0" applyNumberFormat="1" applyFont="1" applyFill="1" applyBorder="1" applyAlignment="1">
      <alignment horizontal="center" vertical="center"/>
    </xf>
    <xf numFmtId="164" fontId="4" fillId="2" borderId="13" xfId="0" applyNumberFormat="1" applyFont="1" applyFill="1" applyBorder="1" applyAlignment="1">
      <alignment horizontal="center" vertical="center"/>
    </xf>
    <xf numFmtId="14" fontId="4" fillId="3" borderId="11" xfId="0" applyNumberFormat="1" applyFont="1" applyFill="1" applyBorder="1" applyAlignment="1">
      <alignment horizontal="center" vertical="center" wrapText="1"/>
    </xf>
    <xf numFmtId="14" fontId="4" fillId="3" borderId="31" xfId="0" applyNumberFormat="1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14" fontId="4" fillId="3" borderId="12" xfId="0" applyNumberFormat="1" applyFont="1" applyFill="1" applyBorder="1" applyAlignment="1">
      <alignment horizontal="center" vertical="center" wrapText="1"/>
    </xf>
    <xf numFmtId="3" fontId="4" fillId="2" borderId="90" xfId="0" applyNumberFormat="1" applyFont="1" applyFill="1" applyBorder="1" applyAlignment="1">
      <alignment horizontal="center" vertical="center"/>
    </xf>
    <xf numFmtId="3" fontId="4" fillId="2" borderId="89" xfId="0" applyNumberFormat="1" applyFont="1" applyFill="1" applyBorder="1" applyAlignment="1">
      <alignment horizontal="center" vertical="center"/>
    </xf>
    <xf numFmtId="0" fontId="6" fillId="2" borderId="48" xfId="0" applyFont="1" applyFill="1" applyBorder="1" applyAlignment="1">
      <alignment horizontal="left" vertical="center" wrapText="1"/>
    </xf>
    <xf numFmtId="3" fontId="6" fillId="2" borderId="90" xfId="0" applyNumberFormat="1" applyFont="1" applyFill="1" applyBorder="1" applyAlignment="1">
      <alignment horizontal="center" vertical="center"/>
    </xf>
    <xf numFmtId="3" fontId="6" fillId="2" borderId="89" xfId="0" applyNumberFormat="1" applyFont="1" applyFill="1" applyBorder="1" applyAlignment="1">
      <alignment horizontal="center" vertical="center"/>
    </xf>
    <xf numFmtId="3" fontId="6" fillId="2" borderId="25" xfId="0" applyNumberFormat="1" applyFont="1" applyFill="1" applyBorder="1" applyAlignment="1">
      <alignment horizontal="center" vertical="center"/>
    </xf>
    <xf numFmtId="164" fontId="6" fillId="2" borderId="90" xfId="0" applyNumberFormat="1" applyFont="1" applyFill="1" applyBorder="1" applyAlignment="1">
      <alignment horizontal="center" vertical="center"/>
    </xf>
    <xf numFmtId="164" fontId="6" fillId="2" borderId="89" xfId="0" applyNumberFormat="1" applyFont="1" applyFill="1" applyBorder="1" applyAlignment="1">
      <alignment horizontal="center" vertical="center"/>
    </xf>
    <xf numFmtId="164" fontId="6" fillId="2" borderId="25" xfId="0" applyNumberFormat="1" applyFont="1" applyFill="1" applyBorder="1" applyAlignment="1">
      <alignment horizontal="center" vertical="center"/>
    </xf>
    <xf numFmtId="49" fontId="4" fillId="2" borderId="18" xfId="0" applyNumberFormat="1" applyFont="1" applyFill="1" applyBorder="1" applyAlignment="1">
      <alignment horizontal="left" vertical="center" wrapText="1" indent="3"/>
    </xf>
    <xf numFmtId="165" fontId="4" fillId="2" borderId="10" xfId="0" applyNumberFormat="1" applyFont="1" applyFill="1" applyBorder="1" applyAlignment="1">
      <alignment horizontal="center" vertical="center"/>
    </xf>
    <xf numFmtId="49" fontId="4" fillId="2" borderId="18" xfId="0" applyNumberFormat="1" applyFont="1" applyFill="1" applyBorder="1" applyAlignment="1">
      <alignment horizontal="left" vertical="center" wrapText="1" indent="5"/>
    </xf>
    <xf numFmtId="49" fontId="4" fillId="2" borderId="33" xfId="0" applyNumberFormat="1" applyFont="1" applyFill="1" applyBorder="1" applyAlignment="1">
      <alignment horizontal="left" vertical="center" wrapText="1" indent="5"/>
    </xf>
    <xf numFmtId="165" fontId="4" fillId="2" borderId="13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top"/>
    </xf>
    <xf numFmtId="0" fontId="4" fillId="3" borderId="11" xfId="0" applyFont="1" applyFill="1" applyBorder="1" applyAlignment="1">
      <alignment horizontal="center"/>
    </xf>
    <xf numFmtId="3" fontId="4" fillId="2" borderId="51" xfId="0" applyNumberFormat="1" applyFont="1" applyFill="1" applyBorder="1" applyAlignment="1">
      <alignment horizontal="center" vertical="center"/>
    </xf>
    <xf numFmtId="165" fontId="4" fillId="2" borderId="49" xfId="0" applyNumberFormat="1" applyFont="1" applyFill="1" applyBorder="1" applyAlignment="1">
      <alignment horizontal="center" vertical="center"/>
    </xf>
    <xf numFmtId="49" fontId="4" fillId="2" borderId="34" xfId="0" applyNumberFormat="1" applyFont="1" applyFill="1" applyBorder="1" applyAlignment="1">
      <alignment horizontal="left" vertical="center" wrapText="1" indent="5"/>
    </xf>
    <xf numFmtId="3" fontId="4" fillId="2" borderId="7" xfId="0" applyNumberFormat="1" applyFont="1" applyFill="1" applyBorder="1" applyAlignment="1">
      <alignment horizontal="center" vertical="center"/>
    </xf>
    <xf numFmtId="165" fontId="4" fillId="2" borderId="8" xfId="0" applyNumberFormat="1" applyFont="1" applyFill="1" applyBorder="1" applyAlignment="1">
      <alignment horizontal="center" vertical="center"/>
    </xf>
    <xf numFmtId="0" fontId="4" fillId="3" borderId="43" xfId="0" applyFont="1" applyFill="1" applyBorder="1" applyAlignment="1">
      <alignment horizontal="center" vertical="center" wrapText="1"/>
    </xf>
    <xf numFmtId="0" fontId="4" fillId="3" borderId="59" xfId="0" applyFont="1" applyFill="1" applyBorder="1" applyAlignment="1">
      <alignment horizontal="center"/>
    </xf>
    <xf numFmtId="3" fontId="4" fillId="2" borderId="18" xfId="0" applyNumberFormat="1" applyFont="1" applyFill="1" applyBorder="1" applyAlignment="1">
      <alignment horizontal="center" vertical="center"/>
    </xf>
    <xf numFmtId="3" fontId="4" fillId="2" borderId="63" xfId="0" applyNumberFormat="1" applyFont="1" applyFill="1" applyBorder="1" applyAlignment="1">
      <alignment horizontal="center" vertical="center"/>
    </xf>
    <xf numFmtId="3" fontId="4" fillId="2" borderId="34" xfId="0" applyNumberFormat="1" applyFont="1" applyFill="1" applyBorder="1" applyAlignment="1">
      <alignment horizontal="center" vertical="center"/>
    </xf>
    <xf numFmtId="3" fontId="4" fillId="2" borderId="33" xfId="0" applyNumberFormat="1" applyFont="1" applyFill="1" applyBorder="1" applyAlignment="1">
      <alignment horizontal="center" vertical="center"/>
    </xf>
    <xf numFmtId="49" fontId="4" fillId="2" borderId="32" xfId="0" applyNumberFormat="1" applyFont="1" applyFill="1" applyBorder="1" applyAlignment="1">
      <alignment horizontal="left" vertical="center" wrapText="1" indent="3"/>
    </xf>
    <xf numFmtId="3" fontId="4" fillId="2" borderId="87" xfId="0" applyNumberFormat="1" applyFont="1" applyFill="1" applyBorder="1" applyAlignment="1">
      <alignment horizontal="center" vertical="center"/>
    </xf>
    <xf numFmtId="165" fontId="4" fillId="2" borderId="27" xfId="0" applyNumberFormat="1" applyFont="1" applyFill="1" applyBorder="1" applyAlignment="1">
      <alignment horizontal="center" vertical="center"/>
    </xf>
    <xf numFmtId="3" fontId="4" fillId="2" borderId="32" xfId="0" applyNumberFormat="1" applyFont="1" applyFill="1" applyBorder="1" applyAlignment="1">
      <alignment horizontal="center" vertical="center"/>
    </xf>
    <xf numFmtId="49" fontId="4" fillId="2" borderId="33" xfId="0" applyNumberFormat="1" applyFont="1" applyFill="1" applyBorder="1" applyAlignment="1">
      <alignment horizontal="left" vertical="center" wrapText="1" indent="3"/>
    </xf>
    <xf numFmtId="49" fontId="4" fillId="2" borderId="44" xfId="0" applyNumberFormat="1" applyFont="1" applyFill="1" applyBorder="1" applyAlignment="1">
      <alignment horizontal="left" vertical="center" wrapText="1" indent="5"/>
    </xf>
    <xf numFmtId="3" fontId="4" fillId="2" borderId="22" xfId="0" applyNumberFormat="1" applyFont="1" applyFill="1" applyBorder="1" applyAlignment="1">
      <alignment horizontal="center" vertical="center"/>
    </xf>
    <xf numFmtId="165" fontId="4" fillId="2" borderId="24" xfId="0" applyNumberFormat="1" applyFont="1" applyFill="1" applyBorder="1" applyAlignment="1">
      <alignment horizontal="center" vertical="center"/>
    </xf>
    <xf numFmtId="3" fontId="4" fillId="2" borderId="44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left" vertical="center" wrapText="1"/>
    </xf>
    <xf numFmtId="3" fontId="6" fillId="2" borderId="4" xfId="0" applyNumberFormat="1" applyFont="1" applyFill="1" applyBorder="1" applyAlignment="1">
      <alignment horizontal="center" vertical="center"/>
    </xf>
    <xf numFmtId="165" fontId="6" fillId="2" borderId="6" xfId="0" applyNumberFormat="1" applyFont="1" applyFill="1" applyBorder="1" applyAlignment="1">
      <alignment horizontal="center" vertical="center"/>
    </xf>
    <xf numFmtId="3" fontId="6" fillId="2" borderId="56" xfId="0" applyNumberFormat="1" applyFont="1" applyFill="1" applyBorder="1" applyAlignment="1">
      <alignment horizontal="center" vertical="center"/>
    </xf>
    <xf numFmtId="3" fontId="6" fillId="2" borderId="29" xfId="0" applyNumberFormat="1" applyFont="1" applyFill="1" applyBorder="1" applyAlignment="1">
      <alignment horizontal="center" vertical="center" wrapText="1"/>
    </xf>
    <xf numFmtId="3" fontId="6" fillId="2" borderId="26" xfId="0" applyNumberFormat="1" applyFont="1" applyFill="1" applyBorder="1" applyAlignment="1">
      <alignment horizontal="center" vertical="center" wrapText="1"/>
    </xf>
    <xf numFmtId="165" fontId="4" fillId="2" borderId="12" xfId="0" applyNumberFormat="1" applyFont="1" applyFill="1" applyBorder="1" applyAlignment="1">
      <alignment horizontal="center" vertical="center" wrapText="1"/>
    </xf>
    <xf numFmtId="3" fontId="4" fillId="2" borderId="0" xfId="0" applyNumberFormat="1" applyFont="1" applyFill="1"/>
    <xf numFmtId="0" fontId="7" fillId="2" borderId="0" xfId="0" applyFont="1" applyFill="1"/>
    <xf numFmtId="0" fontId="4" fillId="3" borderId="13" xfId="0" applyFont="1" applyFill="1" applyBorder="1" applyAlignment="1">
      <alignment horizontal="center"/>
    </xf>
    <xf numFmtId="3" fontId="4" fillId="2" borderId="9" xfId="0" applyNumberFormat="1" applyFont="1" applyFill="1" applyBorder="1" applyAlignment="1">
      <alignment horizontal="center" vertical="center" wrapText="1"/>
    </xf>
    <xf numFmtId="3" fontId="4" fillId="2" borderId="9" xfId="0" applyNumberFormat="1" applyFont="1" applyFill="1" applyBorder="1" applyAlignment="1">
      <alignment horizontal="center" wrapText="1"/>
    </xf>
    <xf numFmtId="3" fontId="4" fillId="2" borderId="11" xfId="0" applyNumberFormat="1" applyFont="1" applyFill="1" applyBorder="1" applyAlignment="1">
      <alignment horizontal="center" wrapText="1"/>
    </xf>
    <xf numFmtId="0" fontId="4" fillId="2" borderId="34" xfId="0" applyFont="1" applyFill="1" applyBorder="1" applyAlignment="1">
      <alignment horizontal="left" vertical="center" wrapText="1"/>
    </xf>
    <xf numFmtId="165" fontId="4" fillId="2" borderId="8" xfId="0" applyNumberFormat="1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left" vertical="center" wrapText="1"/>
    </xf>
    <xf numFmtId="3" fontId="6" fillId="2" borderId="7" xfId="0" applyNumberFormat="1" applyFont="1" applyFill="1" applyBorder="1" applyAlignment="1">
      <alignment horizontal="center"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165" fontId="6" fillId="2" borderId="8" xfId="0" applyNumberFormat="1" applyFont="1" applyFill="1" applyBorder="1" applyAlignment="1">
      <alignment horizontal="center" vertical="center" wrapText="1"/>
    </xf>
    <xf numFmtId="3" fontId="0" fillId="2" borderId="0" xfId="0" applyNumberFormat="1" applyFill="1"/>
    <xf numFmtId="49" fontId="4" fillId="2" borderId="19" xfId="0" applyNumberFormat="1" applyFont="1" applyFill="1" applyBorder="1" applyAlignment="1">
      <alignment horizontal="left" vertical="center" wrapText="1"/>
    </xf>
    <xf numFmtId="3" fontId="4" fillId="2" borderId="20" xfId="0" applyNumberFormat="1" applyFont="1" applyFill="1" applyBorder="1" applyAlignment="1">
      <alignment horizontal="center" vertical="center" wrapText="1"/>
    </xf>
    <xf numFmtId="165" fontId="4" fillId="2" borderId="20" xfId="0" applyNumberFormat="1" applyFont="1" applyFill="1" applyBorder="1" applyAlignment="1">
      <alignment horizontal="center" vertical="center" wrapText="1"/>
    </xf>
    <xf numFmtId="49" fontId="4" fillId="2" borderId="60" xfId="0" applyNumberFormat="1" applyFont="1" applyFill="1" applyBorder="1" applyAlignment="1">
      <alignment horizontal="left" vertical="center" wrapText="1" indent="1"/>
    </xf>
    <xf numFmtId="3" fontId="4" fillId="2" borderId="61" xfId="0" applyNumberFormat="1" applyFont="1" applyFill="1" applyBorder="1" applyAlignment="1">
      <alignment horizontal="center" vertical="center" wrapText="1"/>
    </xf>
    <xf numFmtId="165" fontId="4" fillId="2" borderId="14" xfId="0" applyNumberFormat="1" applyFont="1" applyFill="1" applyBorder="1" applyAlignment="1">
      <alignment horizontal="center" vertical="center" wrapText="1"/>
    </xf>
    <xf numFmtId="49" fontId="4" fillId="2" borderId="18" xfId="0" applyNumberFormat="1" applyFont="1" applyFill="1" applyBorder="1" applyAlignment="1">
      <alignment horizontal="left" vertical="center" wrapText="1" indent="2"/>
    </xf>
    <xf numFmtId="165" fontId="4" fillId="2" borderId="21" xfId="0" applyNumberFormat="1" applyFont="1" applyFill="1" applyBorder="1" applyAlignment="1">
      <alignment horizontal="center" vertical="center"/>
    </xf>
    <xf numFmtId="3" fontId="4" fillId="2" borderId="9" xfId="0" quotePrefix="1" applyNumberFormat="1" applyFont="1" applyFill="1" applyBorder="1" applyAlignment="1">
      <alignment horizontal="center" vertical="center"/>
    </xf>
    <xf numFmtId="165" fontId="4" fillId="2" borderId="21" xfId="0" quotePrefix="1" applyNumberFormat="1" applyFont="1" applyFill="1" applyBorder="1" applyAlignment="1">
      <alignment horizontal="center" vertical="center"/>
    </xf>
    <xf numFmtId="49" fontId="4" fillId="2" borderId="18" xfId="0" applyNumberFormat="1" applyFont="1" applyFill="1" applyBorder="1" applyAlignment="1">
      <alignment horizontal="left" vertical="center" wrapText="1"/>
    </xf>
    <xf numFmtId="49" fontId="4" fillId="2" borderId="63" xfId="0" applyNumberFormat="1" applyFont="1" applyFill="1" applyBorder="1" applyAlignment="1">
      <alignment horizontal="left" vertical="center" wrapText="1"/>
    </xf>
    <xf numFmtId="165" fontId="4" fillId="2" borderId="82" xfId="0" applyNumberFormat="1" applyFont="1" applyFill="1" applyBorder="1" applyAlignment="1">
      <alignment horizontal="center" vertical="center"/>
    </xf>
    <xf numFmtId="49" fontId="4" fillId="2" borderId="34" xfId="0" applyNumberFormat="1" applyFont="1" applyFill="1" applyBorder="1" applyAlignment="1">
      <alignment horizontal="left" vertical="center" wrapText="1"/>
    </xf>
    <xf numFmtId="165" fontId="4" fillId="2" borderId="81" xfId="0" applyNumberFormat="1" applyFont="1" applyFill="1" applyBorder="1" applyAlignment="1">
      <alignment horizontal="center" vertical="center"/>
    </xf>
    <xf numFmtId="49" fontId="4" fillId="2" borderId="18" xfId="0" applyNumberFormat="1" applyFont="1" applyFill="1" applyBorder="1" applyAlignment="1">
      <alignment horizontal="left" vertical="center" wrapText="1" indent="1"/>
    </xf>
    <xf numFmtId="49" fontId="4" fillId="2" borderId="33" xfId="0" applyNumberFormat="1" applyFont="1" applyFill="1" applyBorder="1" applyAlignment="1">
      <alignment horizontal="left" vertical="center" wrapText="1"/>
    </xf>
    <xf numFmtId="3" fontId="4" fillId="2" borderId="11" xfId="0" quotePrefix="1" applyNumberFormat="1" applyFont="1" applyFill="1" applyBorder="1" applyAlignment="1">
      <alignment horizontal="center" vertical="center"/>
    </xf>
    <xf numFmtId="165" fontId="4" fillId="2" borderId="59" xfId="0" quotePrefix="1" applyNumberFormat="1" applyFont="1" applyFill="1" applyBorder="1" applyAlignment="1">
      <alignment horizontal="center" vertical="center"/>
    </xf>
    <xf numFmtId="165" fontId="4" fillId="2" borderId="59" xfId="0" applyNumberFormat="1" applyFont="1" applyFill="1" applyBorder="1" applyAlignment="1">
      <alignment horizontal="center" vertical="center"/>
    </xf>
    <xf numFmtId="49" fontId="4" fillId="2" borderId="83" xfId="0" applyNumberFormat="1" applyFont="1" applyFill="1" applyBorder="1" applyAlignment="1">
      <alignment horizontal="left" vertical="center" wrapText="1"/>
    </xf>
    <xf numFmtId="3" fontId="4" fillId="2" borderId="78" xfId="0" applyNumberFormat="1" applyFont="1" applyFill="1" applyBorder="1" applyAlignment="1">
      <alignment horizontal="center" vertical="center"/>
    </xf>
    <xf numFmtId="165" fontId="4" fillId="2" borderId="72" xfId="0" applyNumberFormat="1" applyFont="1" applyFill="1" applyBorder="1" applyAlignment="1">
      <alignment horizontal="center" vertical="center"/>
    </xf>
    <xf numFmtId="49" fontId="4" fillId="2" borderId="34" xfId="0" applyNumberFormat="1" applyFont="1" applyFill="1" applyBorder="1" applyAlignment="1">
      <alignment horizontal="left" vertical="center" wrapText="1" indent="2"/>
    </xf>
    <xf numFmtId="49" fontId="4" fillId="2" borderId="63" xfId="0" applyNumberFormat="1" applyFont="1" applyFill="1" applyBorder="1" applyAlignment="1">
      <alignment horizontal="left" vertical="center" wrapText="1" indent="2"/>
    </xf>
    <xf numFmtId="3" fontId="4" fillId="2" borderId="51" xfId="0" quotePrefix="1" applyNumberFormat="1" applyFont="1" applyFill="1" applyBorder="1" applyAlignment="1">
      <alignment horizontal="center" vertical="center"/>
    </xf>
    <xf numFmtId="165" fontId="4" fillId="2" borderId="82" xfId="0" quotePrefix="1" applyNumberFormat="1" applyFont="1" applyFill="1" applyBorder="1" applyAlignment="1">
      <alignment horizontal="center" vertical="center"/>
    </xf>
    <xf numFmtId="0" fontId="4" fillId="3" borderId="58" xfId="0" applyFont="1" applyFill="1" applyBorder="1" applyAlignment="1">
      <alignment horizontal="center" vertical="center" wrapText="1"/>
    </xf>
    <xf numFmtId="0" fontId="0" fillId="2" borderId="0" xfId="0" applyFont="1" applyFill="1"/>
    <xf numFmtId="49" fontId="6" fillId="2" borderId="4" xfId="0" applyNumberFormat="1" applyFont="1" applyFill="1" applyBorder="1" applyAlignment="1">
      <alignment horizontal="left" vertical="center" wrapText="1"/>
    </xf>
    <xf numFmtId="3" fontId="6" fillId="2" borderId="4" xfId="0" applyNumberFormat="1" applyFont="1" applyFill="1" applyBorder="1" applyAlignment="1">
      <alignment horizontal="center" vertical="center" wrapText="1"/>
    </xf>
    <xf numFmtId="165" fontId="6" fillId="2" borderId="56" xfId="0" applyNumberFormat="1" applyFont="1" applyFill="1" applyBorder="1" applyAlignment="1">
      <alignment horizontal="center" vertical="center" wrapText="1"/>
    </xf>
    <xf numFmtId="3" fontId="4" fillId="2" borderId="21" xfId="0" applyNumberFormat="1" applyFont="1" applyFill="1" applyBorder="1" applyAlignment="1">
      <alignment horizontal="center" vertical="center" wrapText="1"/>
    </xf>
    <xf numFmtId="3" fontId="4" fillId="2" borderId="83" xfId="0" applyNumberFormat="1" applyFont="1" applyFill="1" applyBorder="1" applyAlignment="1">
      <alignment horizontal="center" vertical="center"/>
    </xf>
    <xf numFmtId="3" fontId="4" fillId="2" borderId="60" xfId="0" applyNumberFormat="1" applyFont="1" applyFill="1" applyBorder="1" applyAlignment="1">
      <alignment horizontal="center" vertical="center" wrapText="1"/>
    </xf>
    <xf numFmtId="3" fontId="4" fillId="2" borderId="18" xfId="0" quotePrefix="1" applyNumberFormat="1" applyFont="1" applyFill="1" applyBorder="1" applyAlignment="1">
      <alignment horizontal="center" vertical="center"/>
    </xf>
    <xf numFmtId="3" fontId="4" fillId="2" borderId="63" xfId="0" quotePrefix="1" applyNumberFormat="1" applyFont="1" applyFill="1" applyBorder="1" applyAlignment="1">
      <alignment horizontal="center" vertical="center"/>
    </xf>
    <xf numFmtId="3" fontId="6" fillId="2" borderId="3" xfId="0" applyNumberFormat="1" applyFont="1" applyFill="1" applyBorder="1" applyAlignment="1">
      <alignment horizontal="center" vertical="center" wrapText="1"/>
    </xf>
    <xf numFmtId="3" fontId="4" fillId="2" borderId="33" xfId="0" quotePrefix="1" applyNumberFormat="1" applyFont="1" applyFill="1" applyBorder="1" applyAlignment="1">
      <alignment horizontal="center" vertical="center"/>
    </xf>
    <xf numFmtId="3" fontId="6" fillId="2" borderId="90" xfId="0" applyNumberFormat="1" applyFont="1" applyFill="1" applyBorder="1" applyAlignment="1">
      <alignment horizontal="center" vertical="center" wrapText="1"/>
    </xf>
    <xf numFmtId="165" fontId="6" fillId="2" borderId="85" xfId="0" applyNumberFormat="1" applyFont="1" applyFill="1" applyBorder="1" applyAlignment="1">
      <alignment horizontal="center" vertical="center" wrapText="1"/>
    </xf>
    <xf numFmtId="3" fontId="6" fillId="2" borderId="48" xfId="0" applyNumberFormat="1" applyFont="1" applyFill="1" applyBorder="1" applyAlignment="1">
      <alignment horizontal="center" vertical="center" wrapText="1"/>
    </xf>
    <xf numFmtId="0" fontId="4" fillId="2" borderId="33" xfId="0" applyFont="1" applyFill="1" applyBorder="1" applyAlignment="1">
      <alignment horizontal="left" vertical="center" wrapText="1"/>
    </xf>
    <xf numFmtId="3" fontId="4" fillId="2" borderId="30" xfId="0" applyNumberFormat="1" applyFont="1" applyFill="1" applyBorder="1" applyAlignment="1">
      <alignment horizontal="center" vertical="center"/>
    </xf>
    <xf numFmtId="3" fontId="4" fillId="2" borderId="31" xfId="0" applyNumberFormat="1" applyFont="1" applyFill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center" vertical="center"/>
    </xf>
    <xf numFmtId="165" fontId="4" fillId="2" borderId="12" xfId="0" applyNumberFormat="1" applyFont="1" applyFill="1" applyBorder="1" applyAlignment="1">
      <alignment horizontal="center" vertical="center"/>
    </xf>
    <xf numFmtId="3" fontId="4" fillId="2" borderId="1" xfId="2" applyNumberFormat="1" applyFont="1" applyFill="1" applyBorder="1" applyAlignment="1">
      <alignment horizontal="center" vertical="center" wrapText="1"/>
    </xf>
    <xf numFmtId="3" fontId="4" fillId="2" borderId="1" xfId="2" applyNumberFormat="1" applyFont="1" applyFill="1" applyBorder="1" applyAlignment="1">
      <alignment horizontal="center" vertical="center"/>
    </xf>
    <xf numFmtId="3" fontId="4" fillId="2" borderId="12" xfId="2" applyNumberFormat="1" applyFont="1" applyFill="1" applyBorder="1" applyAlignment="1">
      <alignment horizontal="center" vertical="center"/>
    </xf>
    <xf numFmtId="165" fontId="4" fillId="2" borderId="39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3" borderId="44" xfId="0" applyFont="1" applyFill="1" applyBorder="1"/>
    <xf numFmtId="0" fontId="4" fillId="3" borderId="12" xfId="0" applyFont="1" applyFill="1" applyBorder="1" applyAlignment="1">
      <alignment horizontal="center" vertical="center" wrapText="1"/>
    </xf>
    <xf numFmtId="0" fontId="4" fillId="3" borderId="31" xfId="0" applyFont="1" applyFill="1" applyBorder="1" applyAlignment="1">
      <alignment horizontal="center" vertical="center" wrapText="1"/>
    </xf>
    <xf numFmtId="0" fontId="4" fillId="3" borderId="12" xfId="2" applyNumberFormat="1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vertical="center" wrapText="1"/>
    </xf>
    <xf numFmtId="165" fontId="6" fillId="2" borderId="26" xfId="0" applyNumberFormat="1" applyFont="1" applyFill="1" applyBorder="1" applyAlignment="1">
      <alignment horizontal="center" vertical="center" wrapText="1"/>
    </xf>
    <xf numFmtId="165" fontId="6" fillId="2" borderId="27" xfId="0" applyNumberFormat="1" applyFont="1" applyFill="1" applyBorder="1" applyAlignment="1">
      <alignment horizontal="center" vertical="center" wrapText="1"/>
    </xf>
    <xf numFmtId="3" fontId="6" fillId="2" borderId="26" xfId="2" applyNumberFormat="1" applyFont="1" applyFill="1" applyBorder="1" applyAlignment="1">
      <alignment horizontal="center" vertical="center" wrapText="1"/>
    </xf>
    <xf numFmtId="3" fontId="4" fillId="2" borderId="2" xfId="2" applyNumberFormat="1" applyFont="1" applyFill="1" applyBorder="1" applyAlignment="1">
      <alignment horizontal="center" vertical="center" wrapText="1"/>
    </xf>
    <xf numFmtId="3" fontId="4" fillId="2" borderId="38" xfId="2" applyNumberFormat="1" applyFont="1" applyFill="1" applyBorder="1" applyAlignment="1">
      <alignment horizontal="center" vertical="center" wrapText="1"/>
    </xf>
    <xf numFmtId="165" fontId="4" fillId="2" borderId="8" xfId="3" applyNumberFormat="1" applyFont="1" applyFill="1" applyBorder="1" applyAlignment="1">
      <alignment horizontal="center" vertical="center" wrapText="1"/>
    </xf>
    <xf numFmtId="165" fontId="4" fillId="2" borderId="45" xfId="0" applyNumberFormat="1" applyFont="1" applyFill="1" applyBorder="1" applyAlignment="1">
      <alignment horizontal="center" vertical="center" wrapText="1"/>
    </xf>
    <xf numFmtId="165" fontId="4" fillId="2" borderId="39" xfId="3" applyNumberFormat="1" applyFont="1" applyFill="1" applyBorder="1" applyAlignment="1">
      <alignment horizontal="center" vertical="center" wrapText="1"/>
    </xf>
    <xf numFmtId="3" fontId="4" fillId="2" borderId="35" xfId="0" applyNumberFormat="1" applyFont="1" applyFill="1" applyBorder="1" applyAlignment="1">
      <alignment horizontal="center" vertical="center"/>
    </xf>
    <xf numFmtId="3" fontId="4" fillId="2" borderId="2" xfId="0" applyNumberFormat="1" applyFont="1" applyFill="1" applyBorder="1" applyAlignment="1">
      <alignment horizontal="center" vertical="center"/>
    </xf>
    <xf numFmtId="165" fontId="4" fillId="2" borderId="8" xfId="0" applyNumberFormat="1" applyFont="1" applyFill="1" applyBorder="1" applyAlignment="1">
      <alignment horizontal="center"/>
    </xf>
    <xf numFmtId="165" fontId="4" fillId="2" borderId="10" xfId="0" applyNumberFormat="1" applyFont="1" applyFill="1" applyBorder="1" applyAlignment="1">
      <alignment horizontal="center"/>
    </xf>
    <xf numFmtId="3" fontId="4" fillId="2" borderId="9" xfId="0" applyNumberFormat="1" applyFont="1" applyFill="1" applyBorder="1" applyAlignment="1">
      <alignment horizontal="center"/>
    </xf>
    <xf numFmtId="3" fontId="4" fillId="2" borderId="30" xfId="0" applyNumberFormat="1" applyFont="1" applyFill="1" applyBorder="1" applyAlignment="1">
      <alignment horizontal="center"/>
    </xf>
    <xf numFmtId="3" fontId="4" fillId="2" borderId="1" xfId="0" applyNumberFormat="1" applyFont="1" applyFill="1" applyBorder="1" applyAlignment="1">
      <alignment horizontal="center"/>
    </xf>
    <xf numFmtId="3" fontId="4" fillId="2" borderId="11" xfId="0" applyNumberFormat="1" applyFont="1" applyFill="1" applyBorder="1" applyAlignment="1">
      <alignment horizontal="center"/>
    </xf>
    <xf numFmtId="3" fontId="4" fillId="2" borderId="31" xfId="0" applyNumberFormat="1" applyFont="1" applyFill="1" applyBorder="1" applyAlignment="1">
      <alignment horizontal="center"/>
    </xf>
    <xf numFmtId="3" fontId="4" fillId="2" borderId="12" xfId="0" applyNumberFormat="1" applyFont="1" applyFill="1" applyBorder="1" applyAlignment="1">
      <alignment horizontal="center"/>
    </xf>
    <xf numFmtId="165" fontId="4" fillId="2" borderId="13" xfId="0" applyNumberFormat="1" applyFont="1" applyFill="1" applyBorder="1" applyAlignment="1">
      <alignment horizontal="center"/>
    </xf>
    <xf numFmtId="3" fontId="4" fillId="2" borderId="29" xfId="0" applyNumberFormat="1" applyFont="1" applyFill="1" applyBorder="1" applyAlignment="1">
      <alignment horizontal="center" vertical="center"/>
    </xf>
    <xf numFmtId="3" fontId="4" fillId="2" borderId="26" xfId="0" applyNumberFormat="1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left" vertical="center" wrapText="1" indent="1"/>
    </xf>
    <xf numFmtId="0" fontId="4" fillId="2" borderId="48" xfId="0" applyFont="1" applyFill="1" applyBorder="1" applyAlignment="1">
      <alignment horizontal="left" vertical="center" wrapText="1" indent="2"/>
    </xf>
    <xf numFmtId="3" fontId="4" fillId="2" borderId="91" xfId="0" applyNumberFormat="1" applyFont="1" applyFill="1" applyBorder="1" applyAlignment="1">
      <alignment horizontal="center" vertical="center"/>
    </xf>
    <xf numFmtId="165" fontId="4" fillId="2" borderId="25" xfId="0" applyNumberFormat="1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left" vertical="center" wrapText="1"/>
    </xf>
    <xf numFmtId="0" fontId="4" fillId="3" borderId="36" xfId="0" applyFont="1" applyFill="1" applyBorder="1"/>
    <xf numFmtId="0" fontId="6" fillId="2" borderId="36" xfId="0" applyFont="1" applyFill="1" applyBorder="1" applyAlignment="1">
      <alignment horizontal="left" vertical="center" wrapText="1"/>
    </xf>
    <xf numFmtId="3" fontId="6" fillId="2" borderId="50" xfId="0" applyNumberFormat="1" applyFont="1" applyFill="1" applyBorder="1" applyAlignment="1">
      <alignment horizontal="center" vertical="center"/>
    </xf>
    <xf numFmtId="165" fontId="6" fillId="2" borderId="39" xfId="0" applyNumberFormat="1" applyFont="1" applyFill="1" applyBorder="1" applyAlignment="1">
      <alignment horizontal="center" vertical="center"/>
    </xf>
    <xf numFmtId="3" fontId="6" fillId="2" borderId="37" xfId="0" applyNumberFormat="1" applyFont="1" applyFill="1" applyBorder="1" applyAlignment="1">
      <alignment horizontal="center" vertical="center"/>
    </xf>
    <xf numFmtId="0" fontId="4" fillId="2" borderId="60" xfId="0" applyFont="1" applyFill="1" applyBorder="1" applyAlignment="1">
      <alignment horizontal="left" vertical="center" wrapText="1"/>
    </xf>
    <xf numFmtId="3" fontId="4" fillId="2" borderId="61" xfId="0" applyNumberFormat="1" applyFont="1" applyFill="1" applyBorder="1" applyAlignment="1">
      <alignment horizontal="center" vertical="center"/>
    </xf>
    <xf numFmtId="165" fontId="4" fillId="2" borderId="62" xfId="0" applyNumberFormat="1" applyFont="1" applyFill="1" applyBorder="1" applyAlignment="1">
      <alignment horizontal="center" vertical="center"/>
    </xf>
    <xf numFmtId="3" fontId="4" fillId="2" borderId="76" xfId="0" applyNumberFormat="1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left" vertical="center" wrapText="1"/>
    </xf>
    <xf numFmtId="3" fontId="4" fillId="2" borderId="16" xfId="0" applyNumberFormat="1" applyFont="1" applyFill="1" applyBorder="1" applyAlignment="1">
      <alignment horizontal="center" vertical="center"/>
    </xf>
    <xf numFmtId="165" fontId="4" fillId="2" borderId="17" xfId="0" applyNumberFormat="1" applyFont="1" applyFill="1" applyBorder="1" applyAlignment="1">
      <alignment horizontal="center" vertical="center"/>
    </xf>
    <xf numFmtId="0" fontId="4" fillId="2" borderId="63" xfId="0" applyFont="1" applyFill="1" applyBorder="1" applyAlignment="1">
      <alignment horizontal="left" vertical="center" wrapText="1"/>
    </xf>
    <xf numFmtId="3" fontId="4" fillId="2" borderId="77" xfId="0" applyNumberFormat="1" applyFont="1" applyFill="1" applyBorder="1" applyAlignment="1">
      <alignment horizontal="center" vertical="center"/>
    </xf>
    <xf numFmtId="166" fontId="4" fillId="2" borderId="0" xfId="2" applyNumberFormat="1" applyFont="1" applyFill="1"/>
    <xf numFmtId="3" fontId="8" fillId="2" borderId="1" xfId="0" applyNumberFormat="1" applyFont="1" applyFill="1" applyBorder="1" applyAlignment="1">
      <alignment horizontal="center" vertical="center" wrapText="1"/>
    </xf>
    <xf numFmtId="3" fontId="8" fillId="2" borderId="10" xfId="0" applyNumberFormat="1" applyFont="1" applyFill="1" applyBorder="1" applyAlignment="1">
      <alignment horizontal="center" vertical="center" wrapText="1"/>
    </xf>
    <xf numFmtId="3" fontId="8" fillId="2" borderId="12" xfId="0" applyNumberFormat="1" applyFont="1" applyFill="1" applyBorder="1" applyAlignment="1">
      <alignment horizontal="center" vertical="center" wrapText="1"/>
    </xf>
    <xf numFmtId="3" fontId="8" fillId="2" borderId="13" xfId="0" applyNumberFormat="1" applyFont="1" applyFill="1" applyBorder="1" applyAlignment="1">
      <alignment horizontal="center" vertical="center" wrapText="1"/>
    </xf>
    <xf numFmtId="2" fontId="8" fillId="2" borderId="9" xfId="0" applyNumberFormat="1" applyFont="1" applyFill="1" applyBorder="1" applyAlignment="1">
      <alignment horizontal="left" vertical="center" wrapText="1"/>
    </xf>
    <xf numFmtId="2" fontId="8" fillId="2" borderId="11" xfId="0" applyNumberFormat="1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4" fillId="2" borderId="19" xfId="0" applyFont="1" applyFill="1" applyBorder="1" applyAlignment="1">
      <alignment horizontal="left" vertical="center" wrapText="1" indent="2"/>
    </xf>
    <xf numFmtId="164" fontId="4" fillId="2" borderId="45" xfId="0" applyNumberFormat="1" applyFont="1" applyFill="1" applyBorder="1" applyAlignment="1">
      <alignment horizontal="center" vertical="center"/>
    </xf>
    <xf numFmtId="0" fontId="4" fillId="2" borderId="73" xfId="0" applyFont="1" applyFill="1" applyBorder="1" applyAlignment="1">
      <alignment horizontal="left" vertical="center" wrapText="1" indent="2"/>
    </xf>
    <xf numFmtId="164" fontId="4" fillId="2" borderId="54" xfId="0" applyNumberFormat="1" applyFont="1" applyFill="1" applyBorder="1" applyAlignment="1">
      <alignment horizontal="center" vertical="center"/>
    </xf>
    <xf numFmtId="0" fontId="4" fillId="2" borderId="79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center" vertical="center"/>
    </xf>
    <xf numFmtId="3" fontId="4" fillId="2" borderId="50" xfId="0" applyNumberFormat="1" applyFont="1" applyFill="1" applyBorder="1" applyAlignment="1">
      <alignment horizontal="center" vertical="center"/>
    </xf>
    <xf numFmtId="164" fontId="4" fillId="2" borderId="38" xfId="0" applyNumberFormat="1" applyFont="1" applyFill="1" applyBorder="1" applyAlignment="1">
      <alignment horizontal="center" vertical="center"/>
    </xf>
    <xf numFmtId="3" fontId="4" fillId="2" borderId="38" xfId="0" applyNumberFormat="1" applyFont="1" applyFill="1" applyBorder="1" applyAlignment="1">
      <alignment horizontal="center" vertical="center"/>
    </xf>
    <xf numFmtId="164" fontId="4" fillId="2" borderId="39" xfId="0" applyNumberFormat="1" applyFont="1" applyFill="1" applyBorder="1" applyAlignment="1">
      <alignment horizontal="center" vertical="center"/>
    </xf>
    <xf numFmtId="164" fontId="4" fillId="2" borderId="47" xfId="0" applyNumberFormat="1" applyFont="1" applyFill="1" applyBorder="1" applyAlignment="1">
      <alignment horizontal="center" vertical="center"/>
    </xf>
    <xf numFmtId="3" fontId="4" fillId="2" borderId="37" xfId="0" applyNumberFormat="1" applyFont="1" applyFill="1" applyBorder="1" applyAlignment="1">
      <alignment horizontal="center" vertical="center"/>
    </xf>
    <xf numFmtId="0" fontId="4" fillId="2" borderId="73" xfId="0" applyFont="1" applyFill="1" applyBorder="1" applyAlignment="1">
      <alignment horizontal="left" indent="2"/>
    </xf>
    <xf numFmtId="0" fontId="4" fillId="2" borderId="50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 wrapText="1"/>
    </xf>
    <xf numFmtId="3" fontId="6" fillId="2" borderId="36" xfId="0" applyNumberFormat="1" applyFont="1" applyFill="1" applyBorder="1" applyAlignment="1">
      <alignment horizontal="center" vertical="center"/>
    </xf>
    <xf numFmtId="3" fontId="6" fillId="2" borderId="38" xfId="0" applyNumberFormat="1" applyFont="1" applyFill="1" applyBorder="1" applyAlignment="1">
      <alignment horizontal="center" vertical="center"/>
    </xf>
    <xf numFmtId="3" fontId="6" fillId="2" borderId="39" xfId="0" applyNumberFormat="1" applyFont="1" applyFill="1" applyBorder="1" applyAlignment="1">
      <alignment horizontal="center" vertical="center"/>
    </xf>
    <xf numFmtId="3" fontId="4" fillId="2" borderId="17" xfId="0" applyNumberFormat="1" applyFont="1" applyFill="1" applyBorder="1" applyAlignment="1">
      <alignment horizontal="center" vertical="center"/>
    </xf>
    <xf numFmtId="3" fontId="4" fillId="2" borderId="8" xfId="0" applyNumberFormat="1" applyFont="1" applyFill="1" applyBorder="1" applyAlignment="1">
      <alignment horizontal="center" vertical="center"/>
    </xf>
    <xf numFmtId="3" fontId="4" fillId="2" borderId="45" xfId="0" applyNumberFormat="1" applyFont="1" applyFill="1" applyBorder="1" applyAlignment="1">
      <alignment horizontal="center" vertical="center"/>
    </xf>
    <xf numFmtId="3" fontId="4" fillId="2" borderId="54" xfId="0" applyNumberFormat="1" applyFont="1" applyFill="1" applyBorder="1" applyAlignment="1">
      <alignment horizontal="center" vertical="center"/>
    </xf>
    <xf numFmtId="3" fontId="4" fillId="2" borderId="47" xfId="0" applyNumberFormat="1" applyFont="1" applyFill="1" applyBorder="1" applyAlignment="1">
      <alignment horizontal="center" vertical="center"/>
    </xf>
    <xf numFmtId="3" fontId="4" fillId="2" borderId="86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3" fontId="8" fillId="4" borderId="2" xfId="0" quotePrefix="1" applyNumberFormat="1" applyFont="1" applyFill="1" applyBorder="1" applyAlignment="1">
      <alignment horizontal="center" vertical="center"/>
    </xf>
    <xf numFmtId="165" fontId="8" fillId="4" borderId="1" xfId="0" applyNumberFormat="1" applyFont="1" applyFill="1" applyBorder="1" applyAlignment="1">
      <alignment horizontal="center" vertical="center"/>
    </xf>
    <xf numFmtId="165" fontId="8" fillId="4" borderId="45" xfId="0" applyNumberFormat="1" applyFont="1" applyFill="1" applyBorder="1" applyAlignment="1">
      <alignment horizontal="center" vertical="center"/>
    </xf>
    <xf numFmtId="3" fontId="8" fillId="4" borderId="7" xfId="0" quotePrefix="1" applyNumberFormat="1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wrapText="1"/>
    </xf>
    <xf numFmtId="3" fontId="8" fillId="4" borderId="9" xfId="0" applyNumberFormat="1" applyFont="1" applyFill="1" applyBorder="1" applyAlignment="1">
      <alignment horizontal="center" vertical="center"/>
    </xf>
    <xf numFmtId="3" fontId="8" fillId="4" borderId="1" xfId="0" applyNumberFormat="1" applyFont="1" applyFill="1" applyBorder="1" applyAlignment="1">
      <alignment horizontal="center" vertical="center"/>
    </xf>
    <xf numFmtId="3" fontId="8" fillId="4" borderId="45" xfId="0" applyNumberFormat="1" applyFont="1" applyFill="1" applyBorder="1" applyAlignment="1">
      <alignment horizontal="center" vertical="center"/>
    </xf>
    <xf numFmtId="3" fontId="8" fillId="4" borderId="51" xfId="0" applyNumberFormat="1" applyFont="1" applyFill="1" applyBorder="1" applyAlignment="1">
      <alignment horizontal="center" vertical="center"/>
    </xf>
    <xf numFmtId="3" fontId="8" fillId="4" borderId="46" xfId="0" applyNumberFormat="1" applyFont="1" applyFill="1" applyBorder="1" applyAlignment="1">
      <alignment horizontal="center" vertical="center"/>
    </xf>
    <xf numFmtId="0" fontId="8" fillId="4" borderId="73" xfId="0" applyFont="1" applyFill="1" applyBorder="1" applyAlignment="1">
      <alignment wrapText="1"/>
    </xf>
    <xf numFmtId="3" fontId="8" fillId="4" borderId="11" xfId="0" applyNumberFormat="1" applyFont="1" applyFill="1" applyBorder="1" applyAlignment="1">
      <alignment horizontal="center" vertical="center"/>
    </xf>
    <xf numFmtId="165" fontId="8" fillId="4" borderId="12" xfId="0" applyNumberFormat="1" applyFont="1" applyFill="1" applyBorder="1" applyAlignment="1">
      <alignment horizontal="center" vertical="center"/>
    </xf>
    <xf numFmtId="3" fontId="8" fillId="4" borderId="12" xfId="0" applyNumberFormat="1" applyFont="1" applyFill="1" applyBorder="1" applyAlignment="1">
      <alignment horizontal="center" vertical="center"/>
    </xf>
    <xf numFmtId="3" fontId="8" fillId="4" borderId="54" xfId="0" applyNumberFormat="1" applyFont="1" applyFill="1" applyBorder="1" applyAlignment="1">
      <alignment horizontal="center" vertical="center"/>
    </xf>
    <xf numFmtId="3" fontId="8" fillId="4" borderId="0" xfId="0" applyNumberFormat="1" applyFont="1" applyFill="1" applyBorder="1" applyAlignment="1">
      <alignment horizontal="center" vertical="center"/>
    </xf>
    <xf numFmtId="165" fontId="8" fillId="4" borderId="0" xfId="0" applyNumberFormat="1" applyFont="1" applyFill="1" applyBorder="1" applyAlignment="1">
      <alignment horizontal="center" vertical="center"/>
    </xf>
    <xf numFmtId="3" fontId="8" fillId="4" borderId="0" xfId="0" quotePrefix="1" applyNumberFormat="1" applyFont="1" applyFill="1" applyBorder="1" applyAlignment="1">
      <alignment horizontal="center" vertical="center"/>
    </xf>
    <xf numFmtId="0" fontId="8" fillId="4" borderId="0" xfId="0" applyFont="1" applyFill="1" applyBorder="1"/>
    <xf numFmtId="0" fontId="8" fillId="4" borderId="19" xfId="0" applyFont="1" applyFill="1" applyBorder="1" applyAlignment="1">
      <alignment horizontal="left" wrapText="1" indent="3"/>
    </xf>
    <xf numFmtId="0" fontId="8" fillId="4" borderId="0" xfId="0" applyFont="1" applyFill="1" applyBorder="1" applyAlignment="1">
      <alignment wrapText="1"/>
    </xf>
    <xf numFmtId="0" fontId="6" fillId="2" borderId="55" xfId="0" applyFont="1" applyFill="1" applyBorder="1" applyAlignment="1">
      <alignment horizontal="left" vertical="center" wrapText="1"/>
    </xf>
    <xf numFmtId="164" fontId="6" fillId="2" borderId="5" xfId="0" applyNumberFormat="1" applyFont="1" applyFill="1" applyBorder="1" applyAlignment="1">
      <alignment horizontal="center" vertical="center"/>
    </xf>
    <xf numFmtId="3" fontId="6" fillId="2" borderId="5" xfId="0" applyNumberFormat="1" applyFont="1" applyFill="1" applyBorder="1" applyAlignment="1">
      <alignment horizontal="center" vertical="center"/>
    </xf>
    <xf numFmtId="164" fontId="6" fillId="2" borderId="6" xfId="0" applyNumberFormat="1" applyFont="1" applyFill="1" applyBorder="1" applyAlignment="1">
      <alignment horizontal="center" vertical="center"/>
    </xf>
    <xf numFmtId="3" fontId="6" fillId="2" borderId="28" xfId="0" applyNumberFormat="1" applyFont="1" applyFill="1" applyBorder="1" applyAlignment="1">
      <alignment horizontal="center" vertical="center"/>
    </xf>
    <xf numFmtId="164" fontId="6" fillId="2" borderId="52" xfId="0" applyNumberFormat="1" applyFont="1" applyFill="1" applyBorder="1" applyAlignment="1">
      <alignment horizontal="center" vertical="center"/>
    </xf>
    <xf numFmtId="0" fontId="6" fillId="2" borderId="67" xfId="0" applyFont="1" applyFill="1" applyBorder="1" applyAlignment="1">
      <alignment horizontal="left" vertical="center" wrapText="1"/>
    </xf>
    <xf numFmtId="164" fontId="6" fillId="2" borderId="38" xfId="0" applyNumberFormat="1" applyFont="1" applyFill="1" applyBorder="1" applyAlignment="1">
      <alignment horizontal="center" vertical="center"/>
    </xf>
    <xf numFmtId="164" fontId="6" fillId="2" borderId="39" xfId="0" applyNumberFormat="1" applyFont="1" applyFill="1" applyBorder="1" applyAlignment="1">
      <alignment horizontal="center" vertical="center"/>
    </xf>
    <xf numFmtId="164" fontId="6" fillId="2" borderId="47" xfId="0" applyNumberFormat="1" applyFont="1" applyFill="1" applyBorder="1" applyAlignment="1">
      <alignment horizontal="center" vertical="center"/>
    </xf>
    <xf numFmtId="0" fontId="6" fillId="2" borderId="69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vertical="center" wrapText="1"/>
    </xf>
    <xf numFmtId="0" fontId="4" fillId="2" borderId="85" xfId="0" applyFont="1" applyFill="1" applyBorder="1" applyAlignment="1">
      <alignment vertical="center" wrapText="1"/>
    </xf>
    <xf numFmtId="0" fontId="4" fillId="2" borderId="41" xfId="0" applyFont="1" applyFill="1" applyBorder="1" applyAlignment="1">
      <alignment horizontal="left" vertical="center" wrapText="1" indent="2"/>
    </xf>
    <xf numFmtId="164" fontId="4" fillId="2" borderId="26" xfId="0" applyNumberFormat="1" applyFont="1" applyFill="1" applyBorder="1" applyAlignment="1">
      <alignment horizontal="center" vertical="center"/>
    </xf>
    <xf numFmtId="164" fontId="4" fillId="2" borderId="27" xfId="0" applyNumberFormat="1" applyFont="1" applyFill="1" applyBorder="1" applyAlignment="1">
      <alignment horizontal="center" vertical="center"/>
    </xf>
    <xf numFmtId="164" fontId="4" fillId="2" borderId="86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 wrapText="1"/>
    </xf>
    <xf numFmtId="0" fontId="4" fillId="2" borderId="85" xfId="0" applyFont="1" applyFill="1" applyBorder="1" applyAlignment="1">
      <alignment horizontal="left" vertical="center" wrapText="1"/>
    </xf>
    <xf numFmtId="0" fontId="4" fillId="2" borderId="41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3" borderId="44" xfId="0" applyFont="1" applyFill="1" applyBorder="1" applyAlignment="1">
      <alignment horizontal="center" vertical="center"/>
    </xf>
    <xf numFmtId="0" fontId="4" fillId="3" borderId="44" xfId="0" applyFont="1" applyFill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center" vertical="center" wrapText="1"/>
    </xf>
    <xf numFmtId="0" fontId="4" fillId="3" borderId="48" xfId="0" applyFont="1" applyFill="1" applyBorder="1" applyAlignment="1">
      <alignment horizontal="center" vertical="center"/>
    </xf>
    <xf numFmtId="0" fontId="4" fillId="3" borderId="57" xfId="0" applyFont="1" applyFill="1" applyBorder="1" applyAlignment="1">
      <alignment horizontal="center" vertical="center"/>
    </xf>
    <xf numFmtId="0" fontId="4" fillId="3" borderId="40" xfId="0" applyFont="1" applyFill="1" applyBorder="1" applyAlignment="1">
      <alignment horizontal="center" vertical="center" wrapText="1"/>
    </xf>
    <xf numFmtId="0" fontId="5" fillId="2" borderId="55" xfId="0" applyFont="1" applyFill="1" applyBorder="1" applyAlignment="1">
      <alignment horizontal="left" vertical="center"/>
    </xf>
    <xf numFmtId="0" fontId="5" fillId="2" borderId="57" xfId="0" applyFont="1" applyFill="1" applyBorder="1" applyAlignment="1">
      <alignment horizontal="left" vertical="center"/>
    </xf>
    <xf numFmtId="0" fontId="4" fillId="2" borderId="57" xfId="0" applyFont="1" applyFill="1" applyBorder="1" applyAlignment="1">
      <alignment horizontal="left" vertical="center"/>
    </xf>
    <xf numFmtId="0" fontId="4" fillId="2" borderId="56" xfId="0" applyFont="1" applyFill="1" applyBorder="1" applyAlignment="1">
      <alignment horizontal="left" vertical="center"/>
    </xf>
    <xf numFmtId="0" fontId="10" fillId="2" borderId="0" xfId="0" applyFont="1" applyFill="1" applyBorder="1" applyAlignment="1">
      <alignment vertical="center" wrapText="1"/>
    </xf>
    <xf numFmtId="0" fontId="10" fillId="2" borderId="85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8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vertical="center" wrapText="1"/>
    </xf>
    <xf numFmtId="0" fontId="6" fillId="2" borderId="85" xfId="0" applyFont="1" applyFill="1" applyBorder="1" applyAlignment="1">
      <alignment vertical="center" wrapText="1"/>
    </xf>
    <xf numFmtId="0" fontId="8" fillId="5" borderId="11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/>
    </xf>
    <xf numFmtId="0" fontId="8" fillId="5" borderId="31" xfId="0" applyFont="1" applyFill="1" applyBorder="1" applyAlignment="1">
      <alignment horizontal="center" vertical="center"/>
    </xf>
    <xf numFmtId="0" fontId="4" fillId="2" borderId="80" xfId="0" applyFont="1" applyFill="1" applyBorder="1" applyAlignment="1">
      <alignment horizontal="left" vertical="center" wrapText="1"/>
    </xf>
    <xf numFmtId="0" fontId="4" fillId="2" borderId="19" xfId="0" applyFont="1" applyFill="1" applyBorder="1" applyAlignment="1">
      <alignment horizontal="left" vertical="center" wrapText="1"/>
    </xf>
    <xf numFmtId="0" fontId="4" fillId="2" borderId="19" xfId="0" applyFont="1" applyFill="1" applyBorder="1"/>
    <xf numFmtId="0" fontId="4" fillId="2" borderId="73" xfId="0" applyFont="1" applyFill="1" applyBorder="1"/>
    <xf numFmtId="3" fontId="4" fillId="2" borderId="7" xfId="0" applyNumberFormat="1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 vertical="center" wrapText="1"/>
    </xf>
    <xf numFmtId="3" fontId="4" fillId="2" borderId="53" xfId="0" applyNumberFormat="1" applyFont="1" applyFill="1" applyBorder="1" applyAlignment="1">
      <alignment horizontal="center" vertical="center"/>
    </xf>
    <xf numFmtId="165" fontId="4" fillId="2" borderId="9" xfId="0" applyNumberFormat="1" applyFont="1" applyFill="1" applyBorder="1" applyAlignment="1">
      <alignment horizontal="center" vertical="center"/>
    </xf>
    <xf numFmtId="3" fontId="4" fillId="2" borderId="45" xfId="0" applyNumberFormat="1" applyFont="1" applyFill="1" applyBorder="1" applyAlignment="1">
      <alignment horizontal="center"/>
    </xf>
    <xf numFmtId="165" fontId="4" fillId="2" borderId="9" xfId="0" applyNumberFormat="1" applyFont="1" applyFill="1" applyBorder="1" applyAlignment="1">
      <alignment horizontal="center"/>
    </xf>
    <xf numFmtId="165" fontId="4" fillId="2" borderId="1" xfId="0" applyNumberFormat="1" applyFont="1" applyFill="1" applyBorder="1" applyAlignment="1">
      <alignment horizontal="center"/>
    </xf>
    <xf numFmtId="3" fontId="4" fillId="2" borderId="54" xfId="0" applyNumberFormat="1" applyFont="1" applyFill="1" applyBorder="1" applyAlignment="1">
      <alignment horizontal="center"/>
    </xf>
    <xf numFmtId="165" fontId="4" fillId="2" borderId="11" xfId="0" applyNumberFormat="1" applyFont="1" applyFill="1" applyBorder="1" applyAlignment="1">
      <alignment horizontal="center"/>
    </xf>
    <xf numFmtId="165" fontId="4" fillId="2" borderId="12" xfId="0" applyNumberFormat="1" applyFont="1" applyFill="1" applyBorder="1" applyAlignment="1">
      <alignment horizontal="center"/>
    </xf>
    <xf numFmtId="165" fontId="4" fillId="2" borderId="39" xfId="0" applyNumberFormat="1" applyFont="1" applyFill="1" applyBorder="1" applyAlignment="1">
      <alignment horizontal="center" vertical="center"/>
    </xf>
    <xf numFmtId="4" fontId="4" fillId="2" borderId="10" xfId="0" applyNumberFormat="1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left" vertical="center" wrapText="1" indent="3"/>
    </xf>
    <xf numFmtId="4" fontId="4" fillId="2" borderId="13" xfId="0" applyNumberFormat="1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vertical="center" wrapText="1"/>
    </xf>
    <xf numFmtId="0" fontId="8" fillId="2" borderId="51" xfId="0" applyFont="1" applyFill="1" applyBorder="1" applyAlignment="1">
      <alignment vertical="center" wrapText="1"/>
    </xf>
    <xf numFmtId="0" fontId="8" fillId="2" borderId="40" xfId="0" applyFont="1" applyFill="1" applyBorder="1" applyAlignment="1">
      <alignment horizontal="center" vertical="center" wrapText="1"/>
    </xf>
    <xf numFmtId="0" fontId="8" fillId="2" borderId="49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/>
    <xf numFmtId="0" fontId="4" fillId="2" borderId="0" xfId="0" applyFont="1" applyFill="1" applyBorder="1" applyAlignment="1">
      <alignment horizontal="left" wrapText="1"/>
    </xf>
    <xf numFmtId="0" fontId="8" fillId="2" borderId="9" xfId="0" applyFont="1" applyFill="1" applyBorder="1" applyAlignment="1">
      <alignment horizontal="justify" vertical="center" wrapText="1"/>
    </xf>
    <xf numFmtId="0" fontId="8" fillId="2" borderId="11" xfId="0" applyFont="1" applyFill="1" applyBorder="1" applyAlignment="1">
      <alignment horizontal="justify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2" borderId="87" xfId="0" applyFont="1" applyFill="1" applyBorder="1" applyAlignment="1">
      <alignment horizontal="justify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/>
    </xf>
    <xf numFmtId="0" fontId="9" fillId="2" borderId="11" xfId="0" applyFont="1" applyFill="1" applyBorder="1" applyAlignment="1">
      <alignment horizontal="justify" vertical="center" wrapText="1"/>
    </xf>
    <xf numFmtId="3" fontId="6" fillId="2" borderId="12" xfId="0" applyNumberFormat="1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3" fontId="9" fillId="2" borderId="13" xfId="0" applyNumberFormat="1" applyFont="1" applyFill="1" applyBorder="1" applyAlignment="1">
      <alignment horizontal="center" vertical="center" wrapText="1"/>
    </xf>
    <xf numFmtId="0" fontId="4" fillId="3" borderId="48" xfId="0" applyFont="1" applyFill="1" applyBorder="1" applyAlignment="1">
      <alignment vertical="center" wrapText="1"/>
    </xf>
    <xf numFmtId="0" fontId="4" fillId="3" borderId="48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3" fontId="6" fillId="2" borderId="52" xfId="0" applyNumberFormat="1" applyFont="1" applyFill="1" applyBorder="1" applyAlignment="1">
      <alignment horizontal="center" vertical="center"/>
    </xf>
    <xf numFmtId="3" fontId="6" fillId="2" borderId="3" xfId="0" applyNumberFormat="1" applyFont="1" applyFill="1" applyBorder="1" applyAlignment="1">
      <alignment horizontal="center" vertical="center"/>
    </xf>
    <xf numFmtId="3" fontId="4" fillId="2" borderId="18" xfId="0" applyNumberFormat="1" applyFont="1" applyFill="1" applyBorder="1" applyAlignment="1">
      <alignment horizontal="center"/>
    </xf>
    <xf numFmtId="3" fontId="4" fillId="2" borderId="33" xfId="0" applyNumberFormat="1" applyFont="1" applyFill="1" applyBorder="1" applyAlignment="1">
      <alignment horizontal="center"/>
    </xf>
    <xf numFmtId="0" fontId="4" fillId="3" borderId="55" xfId="0" applyFont="1" applyFill="1" applyBorder="1"/>
    <xf numFmtId="0" fontId="4" fillId="3" borderId="56" xfId="0" applyFont="1" applyFill="1" applyBorder="1"/>
    <xf numFmtId="0" fontId="8" fillId="3" borderId="12" xfId="0" applyFont="1" applyFill="1" applyBorder="1" applyAlignment="1">
      <alignment horizontal="center" vertical="center" wrapText="1"/>
    </xf>
    <xf numFmtId="164" fontId="8" fillId="2" borderId="10" xfId="0" applyNumberFormat="1" applyFont="1" applyFill="1" applyBorder="1" applyAlignment="1">
      <alignment horizontal="center" vertical="center" wrapText="1"/>
    </xf>
    <xf numFmtId="164" fontId="8" fillId="2" borderId="49" xfId="0" applyNumberFormat="1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vertical="center" wrapText="1"/>
    </xf>
    <xf numFmtId="0" fontId="9" fillId="2" borderId="50" xfId="0" applyFont="1" applyFill="1" applyBorder="1" applyAlignment="1">
      <alignment vertical="center" wrapText="1"/>
    </xf>
    <xf numFmtId="0" fontId="9" fillId="2" borderId="38" xfId="0" applyFont="1" applyFill="1" applyBorder="1" applyAlignment="1">
      <alignment horizontal="center" vertical="center" wrapText="1"/>
    </xf>
    <xf numFmtId="3" fontId="9" fillId="2" borderId="38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3" fontId="11" fillId="2" borderId="1" xfId="0" applyNumberFormat="1" applyFont="1" applyFill="1" applyBorder="1" applyAlignment="1">
      <alignment horizontal="center" vertical="center" wrapText="1"/>
    </xf>
    <xf numFmtId="0" fontId="11" fillId="2" borderId="87" xfId="0" applyFont="1" applyFill="1" applyBorder="1" applyAlignment="1">
      <alignment vertical="center" wrapText="1"/>
    </xf>
    <xf numFmtId="0" fontId="11" fillId="2" borderId="26" xfId="0" applyFont="1" applyFill="1" applyBorder="1" applyAlignment="1">
      <alignment horizontal="center" vertical="center" wrapText="1"/>
    </xf>
    <xf numFmtId="3" fontId="11" fillId="2" borderId="26" xfId="0" applyNumberFormat="1" applyFont="1" applyFill="1" applyBorder="1" applyAlignment="1">
      <alignment horizontal="center" vertical="center" wrapText="1"/>
    </xf>
    <xf numFmtId="0" fontId="11" fillId="2" borderId="51" xfId="0" applyFont="1" applyFill="1" applyBorder="1" applyAlignment="1">
      <alignment vertical="center" wrapText="1"/>
    </xf>
    <xf numFmtId="0" fontId="11" fillId="2" borderId="40" xfId="0" applyFont="1" applyFill="1" applyBorder="1" applyAlignment="1">
      <alignment horizontal="center" vertical="center" wrapText="1"/>
    </xf>
    <xf numFmtId="3" fontId="11" fillId="2" borderId="40" xfId="0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horizontal="center" vertical="center" wrapText="1"/>
    </xf>
    <xf numFmtId="3" fontId="9" fillId="2" borderId="5" xfId="0" applyNumberFormat="1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3" fontId="9" fillId="2" borderId="39" xfId="0" applyNumberFormat="1" applyFont="1" applyFill="1" applyBorder="1" applyAlignment="1">
      <alignment horizontal="center" vertical="center" wrapText="1"/>
    </xf>
    <xf numFmtId="0" fontId="8" fillId="2" borderId="87" xfId="0" applyFont="1" applyFill="1" applyBorder="1" applyAlignment="1">
      <alignment vertical="center" wrapText="1"/>
    </xf>
    <xf numFmtId="3" fontId="8" fillId="2" borderId="26" xfId="0" applyNumberFormat="1" applyFont="1" applyFill="1" applyBorder="1" applyAlignment="1">
      <alignment horizontal="center" vertical="center" wrapText="1"/>
    </xf>
    <xf numFmtId="3" fontId="8" fillId="2" borderId="27" xfId="0" applyNumberFormat="1" applyFont="1" applyFill="1" applyBorder="1" applyAlignment="1">
      <alignment horizontal="center" vertical="center" wrapText="1"/>
    </xf>
    <xf numFmtId="164" fontId="11" fillId="2" borderId="27" xfId="0" applyNumberFormat="1" applyFont="1" applyFill="1" applyBorder="1" applyAlignment="1">
      <alignment horizontal="center" vertical="center" wrapText="1"/>
    </xf>
    <xf numFmtId="164" fontId="11" fillId="2" borderId="10" xfId="0" applyNumberFormat="1" applyFont="1" applyFill="1" applyBorder="1" applyAlignment="1">
      <alignment horizontal="center" vertical="center" wrapText="1"/>
    </xf>
    <xf numFmtId="164" fontId="8" fillId="2" borderId="13" xfId="0" applyNumberFormat="1" applyFont="1" applyFill="1" applyBorder="1" applyAlignment="1">
      <alignment horizontal="center" vertical="center" wrapText="1"/>
    </xf>
    <xf numFmtId="164" fontId="11" fillId="2" borderId="49" xfId="0" applyNumberFormat="1" applyFont="1" applyFill="1" applyBorder="1" applyAlignment="1">
      <alignment horizontal="center" vertical="center" wrapText="1"/>
    </xf>
    <xf numFmtId="165" fontId="4" fillId="2" borderId="87" xfId="0" applyNumberFormat="1" applyFont="1" applyFill="1" applyBorder="1" applyAlignment="1">
      <alignment horizontal="center" vertical="center"/>
    </xf>
    <xf numFmtId="165" fontId="4" fillId="2" borderId="26" xfId="0" applyNumberFormat="1" applyFont="1" applyFill="1" applyBorder="1" applyAlignment="1">
      <alignment horizontal="center" vertical="center"/>
    </xf>
    <xf numFmtId="3" fontId="6" fillId="2" borderId="22" xfId="0" applyNumberFormat="1" applyFont="1" applyFill="1" applyBorder="1" applyAlignment="1">
      <alignment horizontal="center" vertical="center"/>
    </xf>
    <xf numFmtId="3" fontId="6" fillId="2" borderId="23" xfId="0" applyNumberFormat="1" applyFont="1" applyFill="1" applyBorder="1" applyAlignment="1">
      <alignment horizontal="center" vertical="center"/>
    </xf>
    <xf numFmtId="3" fontId="6" fillId="2" borderId="93" xfId="0" applyNumberFormat="1" applyFont="1" applyFill="1" applyBorder="1" applyAlignment="1">
      <alignment horizontal="center" vertical="center"/>
    </xf>
    <xf numFmtId="3" fontId="6" fillId="2" borderId="92" xfId="0" applyNumberFormat="1" applyFont="1" applyFill="1" applyBorder="1" applyAlignment="1">
      <alignment horizontal="center" vertical="center"/>
    </xf>
    <xf numFmtId="165" fontId="6" fillId="2" borderId="90" xfId="0" applyNumberFormat="1" applyFont="1" applyFill="1" applyBorder="1" applyAlignment="1">
      <alignment horizontal="center" vertical="center"/>
    </xf>
    <xf numFmtId="165" fontId="6" fillId="2" borderId="89" xfId="0" applyNumberFormat="1" applyFont="1" applyFill="1" applyBorder="1" applyAlignment="1">
      <alignment horizontal="center" vertical="center"/>
    </xf>
    <xf numFmtId="165" fontId="6" fillId="2" borderId="25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/>
    </xf>
    <xf numFmtId="0" fontId="0" fillId="2" borderId="0" xfId="0" applyFont="1" applyFill="1" applyAlignment="1"/>
    <xf numFmtId="0" fontId="4" fillId="2" borderId="69" xfId="0" applyFont="1" applyFill="1" applyBorder="1" applyAlignment="1">
      <alignment wrapText="1"/>
    </xf>
    <xf numFmtId="165" fontId="4" fillId="2" borderId="0" xfId="0" applyNumberFormat="1" applyFont="1" applyFill="1" applyBorder="1" applyAlignment="1">
      <alignment horizontal="center" vertical="center" wrapText="1"/>
    </xf>
    <xf numFmtId="3" fontId="4" fillId="2" borderId="0" xfId="0" applyNumberFormat="1" applyFont="1" applyFill="1" applyBorder="1" applyAlignment="1">
      <alignment horizontal="center" vertical="center" wrapText="1"/>
    </xf>
    <xf numFmtId="3" fontId="4" fillId="2" borderId="0" xfId="0" applyNumberFormat="1" applyFont="1" applyFill="1" applyBorder="1" applyAlignment="1">
      <alignment horizontal="center"/>
    </xf>
    <xf numFmtId="164" fontId="4" fillId="2" borderId="0" xfId="0" applyNumberFormat="1" applyFont="1" applyFill="1" applyBorder="1" applyAlignment="1">
      <alignment horizontal="center"/>
    </xf>
    <xf numFmtId="164" fontId="4" fillId="2" borderId="85" xfId="0" applyNumberFormat="1" applyFont="1" applyFill="1" applyBorder="1" applyAlignment="1">
      <alignment horizontal="center"/>
    </xf>
    <xf numFmtId="0" fontId="8" fillId="4" borderId="41" xfId="0" applyFont="1" applyFill="1" applyBorder="1" applyAlignment="1">
      <alignment wrapText="1"/>
    </xf>
    <xf numFmtId="3" fontId="8" fillId="4" borderId="87" xfId="0" applyNumberFormat="1" applyFont="1" applyFill="1" applyBorder="1" applyAlignment="1">
      <alignment horizontal="center" vertical="center"/>
    </xf>
    <xf numFmtId="3" fontId="8" fillId="4" borderId="26" xfId="0" quotePrefix="1" applyNumberFormat="1" applyFont="1" applyFill="1" applyBorder="1" applyAlignment="1">
      <alignment horizontal="center" vertical="center"/>
    </xf>
    <xf numFmtId="3" fontId="8" fillId="4" borderId="26" xfId="0" applyNumberFormat="1" applyFont="1" applyFill="1" applyBorder="1" applyAlignment="1">
      <alignment horizontal="center" vertical="center"/>
    </xf>
    <xf numFmtId="165" fontId="8" fillId="4" borderId="26" xfId="0" applyNumberFormat="1" applyFont="1" applyFill="1" applyBorder="1" applyAlignment="1">
      <alignment horizontal="center" vertical="center"/>
    </xf>
    <xf numFmtId="3" fontId="8" fillId="4" borderId="86" xfId="0" applyNumberFormat="1" applyFont="1" applyFill="1" applyBorder="1" applyAlignment="1">
      <alignment horizontal="center" vertical="center"/>
    </xf>
    <xf numFmtId="165" fontId="8" fillId="4" borderId="86" xfId="0" applyNumberFormat="1" applyFont="1" applyFill="1" applyBorder="1" applyAlignment="1">
      <alignment horizontal="center" vertical="center"/>
    </xf>
    <xf numFmtId="3" fontId="8" fillId="4" borderId="87" xfId="0" quotePrefix="1" applyNumberFormat="1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54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165" fontId="4" fillId="2" borderId="12" xfId="0" quotePrefix="1" applyNumberFormat="1" applyFont="1" applyFill="1" applyBorder="1" applyAlignment="1">
      <alignment horizontal="center" vertical="center" wrapText="1"/>
    </xf>
    <xf numFmtId="164" fontId="4" fillId="2" borderId="12" xfId="0" quotePrefix="1" applyNumberFormat="1" applyFont="1" applyFill="1" applyBorder="1" applyAlignment="1">
      <alignment horizontal="center"/>
    </xf>
    <xf numFmtId="164" fontId="4" fillId="2" borderId="13" xfId="0" quotePrefix="1" applyNumberFormat="1" applyFont="1" applyFill="1" applyBorder="1" applyAlignment="1">
      <alignment horizontal="center"/>
    </xf>
    <xf numFmtId="0" fontId="4" fillId="2" borderId="33" xfId="0" applyFont="1" applyFill="1" applyBorder="1" applyAlignment="1">
      <alignment wrapText="1"/>
    </xf>
    <xf numFmtId="165" fontId="4" fillId="2" borderId="13" xfId="0" quotePrefix="1" applyNumberFormat="1" applyFont="1" applyFill="1" applyBorder="1" applyAlignment="1">
      <alignment horizontal="center" vertical="center" wrapText="1"/>
    </xf>
    <xf numFmtId="165" fontId="8" fillId="4" borderId="54" xfId="0" applyNumberFormat="1" applyFont="1" applyFill="1" applyBorder="1" applyAlignment="1">
      <alignment horizontal="center" vertical="center"/>
    </xf>
    <xf numFmtId="165" fontId="8" fillId="4" borderId="26" xfId="0" quotePrefix="1" applyNumberFormat="1" applyFont="1" applyFill="1" applyBorder="1" applyAlignment="1">
      <alignment horizontal="center" vertical="center"/>
    </xf>
    <xf numFmtId="165" fontId="8" fillId="4" borderId="2" xfId="0" quotePrefix="1" applyNumberFormat="1" applyFont="1" applyFill="1" applyBorder="1" applyAlignment="1">
      <alignment horizontal="center" vertical="center"/>
    </xf>
    <xf numFmtId="165" fontId="8" fillId="4" borderId="27" xfId="0" quotePrefix="1" applyNumberFormat="1" applyFont="1" applyFill="1" applyBorder="1" applyAlignment="1">
      <alignment horizontal="center" vertical="center"/>
    </xf>
    <xf numFmtId="165" fontId="8" fillId="4" borderId="8" xfId="0" quotePrefix="1" applyNumberFormat="1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wrapText="1"/>
    </xf>
    <xf numFmtId="3" fontId="6" fillId="2" borderId="87" xfId="0" applyNumberFormat="1" applyFont="1" applyFill="1" applyBorder="1" applyAlignment="1">
      <alignment horizontal="center" vertical="center" wrapText="1"/>
    </xf>
    <xf numFmtId="3" fontId="6" fillId="2" borderId="29" xfId="0" applyNumberFormat="1" applyFont="1" applyFill="1" applyBorder="1" applyAlignment="1">
      <alignment horizontal="center"/>
    </xf>
    <xf numFmtId="164" fontId="6" fillId="2" borderId="26" xfId="0" applyNumberFormat="1" applyFont="1" applyFill="1" applyBorder="1" applyAlignment="1">
      <alignment horizontal="center"/>
    </xf>
    <xf numFmtId="3" fontId="6" fillId="2" borderId="26" xfId="0" applyNumberFormat="1" applyFont="1" applyFill="1" applyBorder="1" applyAlignment="1">
      <alignment horizontal="center"/>
    </xf>
    <xf numFmtId="164" fontId="6" fillId="2" borderId="27" xfId="0" applyNumberFormat="1" applyFont="1" applyFill="1" applyBorder="1" applyAlignment="1">
      <alignment horizontal="center"/>
    </xf>
    <xf numFmtId="165" fontId="4" fillId="2" borderId="2" xfId="0" applyNumberFormat="1" applyFont="1" applyFill="1" applyBorder="1" applyAlignment="1">
      <alignment horizontal="center" vertical="center" wrapText="1"/>
    </xf>
    <xf numFmtId="3" fontId="6" fillId="2" borderId="5" xfId="0" applyNumberFormat="1" applyFont="1" applyFill="1" applyBorder="1" applyAlignment="1">
      <alignment horizontal="center" vertical="center" wrapText="1"/>
    </xf>
    <xf numFmtId="165" fontId="6" fillId="2" borderId="6" xfId="0" applyNumberFormat="1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left" vertical="center" wrapText="1"/>
    </xf>
    <xf numFmtId="3" fontId="6" fillId="2" borderId="94" xfId="0" applyNumberFormat="1" applyFont="1" applyFill="1" applyBorder="1" applyAlignment="1">
      <alignment horizontal="center" vertical="center" wrapText="1"/>
    </xf>
    <xf numFmtId="3" fontId="6" fillId="2" borderId="95" xfId="0" applyNumberFormat="1" applyFont="1" applyFill="1" applyBorder="1" applyAlignment="1">
      <alignment horizontal="center" vertical="center" wrapText="1"/>
    </xf>
    <xf numFmtId="165" fontId="6" fillId="2" borderId="96" xfId="0" applyNumberFormat="1" applyFont="1" applyFill="1" applyBorder="1" applyAlignment="1">
      <alignment horizontal="center" vertical="center" wrapText="1"/>
    </xf>
    <xf numFmtId="165" fontId="6" fillId="2" borderId="97" xfId="0" applyNumberFormat="1" applyFont="1" applyFill="1" applyBorder="1" applyAlignment="1">
      <alignment horizontal="center" vertical="center" wrapText="1"/>
    </xf>
    <xf numFmtId="165" fontId="4" fillId="2" borderId="53" xfId="0" applyNumberFormat="1" applyFont="1" applyFill="1" applyBorder="1" applyAlignment="1">
      <alignment horizontal="center" vertical="center" wrapText="1"/>
    </xf>
    <xf numFmtId="165" fontId="4" fillId="2" borderId="47" xfId="0" applyNumberFormat="1" applyFont="1" applyFill="1" applyBorder="1" applyAlignment="1">
      <alignment horizontal="center" vertical="center" wrapText="1"/>
    </xf>
    <xf numFmtId="2" fontId="9" fillId="2" borderId="5" xfId="0" applyNumberFormat="1" applyFont="1" applyFill="1" applyBorder="1" applyAlignment="1">
      <alignment horizontal="center" vertical="center" wrapText="1"/>
    </xf>
    <xf numFmtId="3" fontId="8" fillId="2" borderId="1" xfId="2" applyNumberFormat="1" applyFont="1" applyFill="1" applyBorder="1" applyAlignment="1">
      <alignment horizontal="center" vertical="center" wrapText="1"/>
    </xf>
    <xf numFmtId="3" fontId="8" fillId="2" borderId="12" xfId="2" applyNumberFormat="1" applyFont="1" applyFill="1" applyBorder="1" applyAlignment="1">
      <alignment horizontal="center" vertical="center" wrapText="1"/>
    </xf>
    <xf numFmtId="167" fontId="9" fillId="2" borderId="5" xfId="2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12" xfId="0" applyNumberFormat="1" applyFont="1" applyFill="1" applyBorder="1" applyAlignment="1">
      <alignment horizontal="center" vertical="center" wrapText="1"/>
    </xf>
    <xf numFmtId="2" fontId="9" fillId="2" borderId="4" xfId="0" applyNumberFormat="1" applyFont="1" applyFill="1" applyBorder="1" applyAlignment="1">
      <alignment horizontal="left" vertical="center" wrapText="1"/>
    </xf>
    <xf numFmtId="3" fontId="9" fillId="2" borderId="5" xfId="0" applyNumberFormat="1" applyFont="1" applyFill="1" applyBorder="1" applyAlignment="1">
      <alignment horizontal="center" vertical="center"/>
    </xf>
    <xf numFmtId="3" fontId="8" fillId="2" borderId="1" xfId="0" applyNumberFormat="1" applyFont="1" applyFill="1" applyBorder="1" applyAlignment="1">
      <alignment horizontal="center" vertical="center"/>
    </xf>
    <xf numFmtId="3" fontId="8" fillId="2" borderId="12" xfId="0" applyNumberFormat="1" applyFont="1" applyFill="1" applyBorder="1" applyAlignment="1">
      <alignment horizontal="center" vertical="center"/>
    </xf>
    <xf numFmtId="3" fontId="9" fillId="2" borderId="6" xfId="0" applyNumberFormat="1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left" vertical="center" wrapText="1"/>
    </xf>
    <xf numFmtId="49" fontId="4" fillId="2" borderId="69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Border="1" applyAlignment="1">
      <alignment horizontal="left" vertical="center" wrapText="1"/>
    </xf>
    <xf numFmtId="49" fontId="4" fillId="2" borderId="85" xfId="0" applyNumberFormat="1" applyFont="1" applyFill="1" applyBorder="1" applyAlignment="1">
      <alignment horizontal="left" vertical="center" wrapText="1"/>
    </xf>
    <xf numFmtId="49" fontId="4" fillId="2" borderId="69" xfId="0" applyNumberFormat="1" applyFont="1" applyFill="1" applyBorder="1" applyAlignment="1">
      <alignment horizontal="left" vertical="center" wrapText="1" indent="2"/>
    </xf>
    <xf numFmtId="49" fontId="4" fillId="2" borderId="0" xfId="0" applyNumberFormat="1" applyFont="1" applyFill="1" applyBorder="1" applyAlignment="1">
      <alignment horizontal="left" vertical="center" wrapText="1" indent="2"/>
    </xf>
    <xf numFmtId="49" fontId="4" fillId="2" borderId="85" xfId="0" applyNumberFormat="1" applyFont="1" applyFill="1" applyBorder="1" applyAlignment="1">
      <alignment horizontal="left" vertical="center" wrapText="1" indent="2"/>
    </xf>
    <xf numFmtId="0" fontId="4" fillId="3" borderId="38" xfId="0" applyFont="1" applyFill="1" applyBorder="1" applyAlignment="1">
      <alignment horizontal="center" vertical="center" wrapText="1"/>
    </xf>
    <xf numFmtId="0" fontId="4" fillId="3" borderId="39" xfId="0" applyFont="1" applyFill="1" applyBorder="1" applyAlignment="1">
      <alignment horizontal="center" vertical="center" wrapText="1"/>
    </xf>
    <xf numFmtId="0" fontId="4" fillId="2" borderId="42" xfId="0" applyFont="1" applyFill="1" applyBorder="1" applyAlignment="1">
      <alignment horizontal="center" vertical="center" wrapText="1"/>
    </xf>
    <xf numFmtId="0" fontId="4" fillId="2" borderId="43" xfId="0" applyFont="1" applyFill="1" applyBorder="1" applyAlignment="1">
      <alignment horizontal="center" vertical="center" wrapText="1"/>
    </xf>
    <xf numFmtId="0" fontId="4" fillId="3" borderId="64" xfId="0" applyFont="1" applyFill="1" applyBorder="1" applyAlignment="1">
      <alignment horizontal="center" vertical="center"/>
    </xf>
    <xf numFmtId="0" fontId="4" fillId="3" borderId="67" xfId="0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left" vertical="center" wrapText="1"/>
    </xf>
    <xf numFmtId="0" fontId="5" fillId="2" borderId="17" xfId="0" applyFont="1" applyFill="1" applyBorder="1" applyAlignment="1">
      <alignment horizontal="left" vertical="center" wrapText="1"/>
    </xf>
    <xf numFmtId="0" fontId="4" fillId="3" borderId="12" xfId="0" applyFont="1" applyFill="1" applyBorder="1" applyAlignment="1">
      <alignment horizontal="center" vertical="center" wrapText="1"/>
    </xf>
    <xf numFmtId="2" fontId="8" fillId="3" borderId="22" xfId="0" applyNumberFormat="1" applyFont="1" applyFill="1" applyBorder="1" applyAlignment="1">
      <alignment horizontal="center" vertical="center" wrapText="1"/>
    </xf>
    <xf numFmtId="166" fontId="8" fillId="3" borderId="23" xfId="2" applyNumberFormat="1" applyFont="1" applyFill="1" applyBorder="1" applyAlignment="1">
      <alignment horizontal="center" vertical="center" wrapText="1"/>
    </xf>
    <xf numFmtId="2" fontId="4" fillId="3" borderId="23" xfId="0" applyNumberFormat="1" applyFont="1" applyFill="1" applyBorder="1" applyAlignment="1">
      <alignment horizontal="center" vertical="center" wrapText="1"/>
    </xf>
    <xf numFmtId="2" fontId="8" fillId="3" borderId="24" xfId="0" applyNumberFormat="1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164" fontId="4" fillId="2" borderId="8" xfId="0" applyNumberFormat="1" applyFont="1" applyFill="1" applyBorder="1" applyAlignment="1">
      <alignment horizontal="center" vertical="center"/>
    </xf>
    <xf numFmtId="2" fontId="8" fillId="2" borderId="7" xfId="0" applyNumberFormat="1" applyFont="1" applyFill="1" applyBorder="1" applyAlignment="1">
      <alignment horizontal="left" vertical="center" wrapText="1"/>
    </xf>
    <xf numFmtId="3" fontId="8" fillId="2" borderId="35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center"/>
    </xf>
    <xf numFmtId="3" fontId="8" fillId="2" borderId="8" xfId="0" applyNumberFormat="1" applyFont="1" applyFill="1" applyBorder="1" applyAlignment="1">
      <alignment horizontal="center" vertical="center" wrapText="1"/>
    </xf>
    <xf numFmtId="2" fontId="8" fillId="2" borderId="15" xfId="0" applyNumberFormat="1" applyFont="1" applyFill="1" applyBorder="1" applyAlignment="1">
      <alignment horizontal="left" vertical="center" wrapText="1"/>
    </xf>
    <xf numFmtId="0" fontId="4" fillId="2" borderId="16" xfId="0" applyFont="1" applyFill="1" applyBorder="1" applyAlignment="1">
      <alignment horizontal="center" vertical="center"/>
    </xf>
    <xf numFmtId="0" fontId="6" fillId="2" borderId="67" xfId="0" applyFont="1" applyFill="1" applyBorder="1" applyAlignment="1">
      <alignment horizontal="left" vertical="center"/>
    </xf>
    <xf numFmtId="0" fontId="6" fillId="2" borderId="50" xfId="0" applyFont="1" applyFill="1" applyBorder="1" applyAlignment="1">
      <alignment horizontal="center" vertical="center"/>
    </xf>
    <xf numFmtId="0" fontId="4" fillId="3" borderId="37" xfId="0" applyFont="1" applyFill="1" applyBorder="1" applyAlignment="1">
      <alignment horizontal="center" vertical="center" wrapText="1"/>
    </xf>
    <xf numFmtId="165" fontId="4" fillId="2" borderId="21" xfId="0" applyNumberFormat="1" applyFont="1" applyFill="1" applyBorder="1" applyAlignment="1">
      <alignment horizontal="center" vertical="center" wrapText="1"/>
    </xf>
    <xf numFmtId="165" fontId="6" fillId="2" borderId="81" xfId="0" applyNumberFormat="1" applyFont="1" applyFill="1" applyBorder="1" applyAlignment="1">
      <alignment horizontal="center" vertical="center" wrapText="1"/>
    </xf>
    <xf numFmtId="165" fontId="4" fillId="2" borderId="59" xfId="0" applyNumberFormat="1" applyFont="1" applyFill="1" applyBorder="1" applyAlignment="1">
      <alignment horizontal="center" vertical="center" wrapText="1"/>
    </xf>
    <xf numFmtId="165" fontId="6" fillId="2" borderId="56" xfId="0" applyNumberFormat="1" applyFont="1" applyFill="1" applyBorder="1" applyAlignment="1">
      <alignment horizontal="center" vertical="center"/>
    </xf>
    <xf numFmtId="165" fontId="6" fillId="2" borderId="6" xfId="3" applyNumberFormat="1" applyFont="1" applyFill="1" applyBorder="1" applyAlignment="1">
      <alignment horizontal="center" vertical="center" wrapText="1"/>
    </xf>
    <xf numFmtId="165" fontId="6" fillId="2" borderId="52" xfId="0" applyNumberFormat="1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left" vertical="center"/>
    </xf>
    <xf numFmtId="0" fontId="4" fillId="2" borderId="67" xfId="0" applyFont="1" applyFill="1" applyBorder="1" applyAlignment="1">
      <alignment horizontal="left" vertical="center" wrapText="1" indent="3"/>
    </xf>
    <xf numFmtId="14" fontId="4" fillId="3" borderId="50" xfId="0" applyNumberFormat="1" applyFont="1" applyFill="1" applyBorder="1" applyAlignment="1">
      <alignment horizontal="center" vertical="center" wrapText="1"/>
    </xf>
    <xf numFmtId="14" fontId="4" fillId="3" borderId="58" xfId="0" applyNumberFormat="1" applyFont="1" applyFill="1" applyBorder="1" applyAlignment="1">
      <alignment horizontal="center" vertical="center" wrapText="1"/>
    </xf>
    <xf numFmtId="3" fontId="4" fillId="2" borderId="58" xfId="0" applyNumberFormat="1" applyFont="1" applyFill="1" applyBorder="1" applyAlignment="1">
      <alignment horizontal="center" vertical="center"/>
    </xf>
    <xf numFmtId="0" fontId="4" fillId="2" borderId="55" xfId="0" applyFont="1" applyFill="1" applyBorder="1" applyAlignment="1">
      <alignment horizontal="left" vertical="center"/>
    </xf>
    <xf numFmtId="3" fontId="4" fillId="2" borderId="43" xfId="0" applyNumberFormat="1" applyFont="1" applyFill="1" applyBorder="1" applyAlignment="1">
      <alignment horizontal="center" vertical="center"/>
    </xf>
    <xf numFmtId="3" fontId="4" fillId="2" borderId="21" xfId="0" applyNumberFormat="1" applyFont="1" applyFill="1" applyBorder="1" applyAlignment="1">
      <alignment horizontal="center" vertical="center"/>
    </xf>
    <xf numFmtId="3" fontId="4" fillId="2" borderId="59" xfId="0" applyNumberFormat="1" applyFont="1" applyFill="1" applyBorder="1" applyAlignment="1">
      <alignment horizontal="center" vertical="center"/>
    </xf>
    <xf numFmtId="0" fontId="4" fillId="3" borderId="98" xfId="0" applyFont="1" applyFill="1" applyBorder="1" applyAlignment="1">
      <alignment horizontal="center" vertical="center" wrapText="1"/>
    </xf>
    <xf numFmtId="3" fontId="4" fillId="2" borderId="68" xfId="0" applyNumberFormat="1" applyFont="1" applyFill="1" applyBorder="1" applyAlignment="1">
      <alignment horizontal="center" vertical="center"/>
    </xf>
    <xf numFmtId="3" fontId="4" fillId="2" borderId="42" xfId="0" applyNumberFormat="1" applyFont="1" applyFill="1" applyBorder="1" applyAlignment="1">
      <alignment horizontal="center" vertical="center"/>
    </xf>
    <xf numFmtId="3" fontId="4" fillId="2" borderId="20" xfId="0" applyNumberFormat="1" applyFont="1" applyFill="1" applyBorder="1" applyAlignment="1">
      <alignment horizontal="center" vertical="center"/>
    </xf>
    <xf numFmtId="3" fontId="4" fillId="2" borderId="74" xfId="0" applyNumberFormat="1" applyFont="1" applyFill="1" applyBorder="1" applyAlignment="1">
      <alignment horizontal="center" vertical="center"/>
    </xf>
    <xf numFmtId="165" fontId="6" fillId="2" borderId="95" xfId="0" applyNumberFormat="1" applyFont="1" applyFill="1" applyBorder="1" applyAlignment="1">
      <alignment horizontal="center" vertical="center" wrapText="1"/>
    </xf>
    <xf numFmtId="0" fontId="4" fillId="3" borderId="90" xfId="0" applyFont="1" applyFill="1" applyBorder="1" applyAlignment="1">
      <alignment wrapText="1"/>
    </xf>
    <xf numFmtId="0" fontId="4" fillId="3" borderId="91" xfId="0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 wrapText="1"/>
    </xf>
    <xf numFmtId="0" fontId="8" fillId="3" borderId="50" xfId="0" applyFont="1" applyFill="1" applyBorder="1" applyAlignment="1">
      <alignment horizontal="center" vertical="center" wrapText="1"/>
    </xf>
    <xf numFmtId="0" fontId="8" fillId="3" borderId="38" xfId="0" applyFont="1" applyFill="1" applyBorder="1" applyAlignment="1">
      <alignment horizontal="center" vertical="center" wrapText="1"/>
    </xf>
    <xf numFmtId="0" fontId="8" fillId="3" borderId="39" xfId="0" applyFont="1" applyFill="1" applyBorder="1" applyAlignment="1">
      <alignment horizontal="center" vertical="center" wrapText="1"/>
    </xf>
    <xf numFmtId="0" fontId="8" fillId="3" borderId="43" xfId="0" applyFont="1" applyFill="1" applyBorder="1" applyAlignment="1">
      <alignment horizontal="center" vertical="center" wrapText="1"/>
    </xf>
    <xf numFmtId="0" fontId="8" fillId="3" borderId="86" xfId="0" applyFont="1" applyFill="1" applyBorder="1" applyAlignment="1">
      <alignment horizontal="right" vertical="center" wrapText="1"/>
    </xf>
    <xf numFmtId="0" fontId="4" fillId="2" borderId="11" xfId="0" applyFont="1" applyFill="1" applyBorder="1" applyAlignment="1">
      <alignment horizontal="center" vertical="center"/>
    </xf>
    <xf numFmtId="164" fontId="8" fillId="2" borderId="10" xfId="0" quotePrefix="1" applyNumberFormat="1" applyFont="1" applyFill="1" applyBorder="1" applyAlignment="1">
      <alignment horizontal="center" vertical="center" wrapText="1"/>
    </xf>
    <xf numFmtId="164" fontId="8" fillId="2" borderId="13" xfId="0" quotePrefix="1" applyNumberFormat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49" fontId="4" fillId="3" borderId="28" xfId="0" quotePrefix="1" applyNumberFormat="1" applyFont="1" applyFill="1" applyBorder="1" applyAlignment="1">
      <alignment horizontal="center" vertical="center" wrapText="1"/>
    </xf>
    <xf numFmtId="49" fontId="4" fillId="3" borderId="5" xfId="0" applyNumberFormat="1" applyFont="1" applyFill="1" applyBorder="1" applyAlignment="1">
      <alignment horizontal="center" vertical="center" wrapText="1"/>
    </xf>
    <xf numFmtId="49" fontId="4" fillId="3" borderId="5" xfId="0" applyNumberFormat="1" applyFont="1" applyFill="1" applyBorder="1" applyAlignment="1">
      <alignment horizontal="center" vertical="center"/>
    </xf>
    <xf numFmtId="49" fontId="4" fillId="3" borderId="52" xfId="0" applyNumberFormat="1" applyFont="1" applyFill="1" applyBorder="1" applyAlignment="1">
      <alignment horizontal="center" vertical="center"/>
    </xf>
    <xf numFmtId="49" fontId="4" fillId="3" borderId="6" xfId="0" applyNumberFormat="1" applyFont="1" applyFill="1" applyBorder="1" applyAlignment="1">
      <alignment horizontal="center" vertical="center"/>
    </xf>
    <xf numFmtId="49" fontId="4" fillId="3" borderId="6" xfId="0" applyNumberFormat="1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164" fontId="6" fillId="2" borderId="26" xfId="0" applyNumberFormat="1" applyFont="1" applyFill="1" applyBorder="1" applyAlignment="1">
      <alignment horizontal="center" vertical="center"/>
    </xf>
    <xf numFmtId="0" fontId="6" fillId="2" borderId="86" xfId="0" applyFont="1" applyFill="1" applyBorder="1" applyAlignment="1">
      <alignment horizontal="center" vertical="center"/>
    </xf>
    <xf numFmtId="164" fontId="6" fillId="2" borderId="27" xfId="0" applyNumberFormat="1" applyFont="1" applyFill="1" applyBorder="1" applyAlignment="1">
      <alignment horizontal="center" vertical="center"/>
    </xf>
    <xf numFmtId="0" fontId="6" fillId="2" borderId="37" xfId="0" applyFont="1" applyFill="1" applyBorder="1" applyAlignment="1">
      <alignment horizontal="center" vertical="center"/>
    </xf>
    <xf numFmtId="0" fontId="6" fillId="2" borderId="38" xfId="0" applyFont="1" applyFill="1" applyBorder="1" applyAlignment="1">
      <alignment horizontal="center" vertical="center"/>
    </xf>
    <xf numFmtId="0" fontId="6" fillId="2" borderId="47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left" vertical="center" wrapText="1"/>
    </xf>
    <xf numFmtId="0" fontId="4" fillId="2" borderId="17" xfId="0" applyFont="1" applyFill="1" applyBorder="1" applyAlignment="1">
      <alignment horizontal="center" vertical="center"/>
    </xf>
    <xf numFmtId="0" fontId="4" fillId="2" borderId="0" xfId="0" applyFont="1" applyFill="1" applyBorder="1"/>
    <xf numFmtId="0" fontId="4" fillId="2" borderId="35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53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164" fontId="4" fillId="2" borderId="30" xfId="0" applyNumberFormat="1" applyFont="1" applyFill="1" applyBorder="1" applyAlignment="1">
      <alignment horizontal="center" vertical="center"/>
    </xf>
    <xf numFmtId="0" fontId="4" fillId="2" borderId="45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164" fontId="4" fillId="2" borderId="31" xfId="0" applyNumberFormat="1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54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left" vertical="center" indent="3"/>
    </xf>
    <xf numFmtId="2" fontId="4" fillId="2" borderId="87" xfId="0" applyNumberFormat="1" applyFont="1" applyFill="1" applyBorder="1" applyAlignment="1">
      <alignment horizontal="center" vertical="center"/>
    </xf>
    <xf numFmtId="4" fontId="4" fillId="2" borderId="27" xfId="0" applyNumberFormat="1" applyFont="1" applyFill="1" applyBorder="1" applyAlignment="1">
      <alignment horizontal="center" vertical="center"/>
    </xf>
    <xf numFmtId="0" fontId="15" fillId="2" borderId="69" xfId="0" applyFont="1" applyFill="1" applyBorder="1" applyAlignment="1">
      <alignment horizontal="left" vertical="center" wrapText="1"/>
    </xf>
    <xf numFmtId="2" fontId="4" fillId="2" borderId="0" xfId="0" applyNumberFormat="1" applyFont="1" applyFill="1" applyBorder="1" applyAlignment="1">
      <alignment horizontal="center" vertical="center"/>
    </xf>
    <xf numFmtId="4" fontId="4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4" fillId="2" borderId="73" xfId="0" applyFont="1" applyFill="1" applyBorder="1" applyAlignment="1">
      <alignment horizontal="left" vertical="center" wrapText="1" indent="3"/>
    </xf>
    <xf numFmtId="0" fontId="4" fillId="3" borderId="41" xfId="0" applyFont="1" applyFill="1" applyBorder="1" applyAlignment="1">
      <alignment horizontal="left" vertical="center" wrapText="1"/>
    </xf>
    <xf numFmtId="2" fontId="4" fillId="3" borderId="87" xfId="0" applyNumberFormat="1" applyFont="1" applyFill="1" applyBorder="1" applyAlignment="1">
      <alignment horizontal="center" vertical="center"/>
    </xf>
    <xf numFmtId="0" fontId="4" fillId="3" borderId="73" xfId="0" applyFont="1" applyFill="1" applyBorder="1" applyAlignment="1">
      <alignment horizontal="left" vertical="center" wrapText="1"/>
    </xf>
    <xf numFmtId="2" fontId="4" fillId="3" borderId="11" xfId="0" applyNumberFormat="1" applyFont="1" applyFill="1" applyBorder="1" applyAlignment="1">
      <alignment horizontal="center" vertical="center"/>
    </xf>
    <xf numFmtId="4" fontId="4" fillId="3" borderId="13" xfId="0" applyNumberFormat="1" applyFont="1" applyFill="1" applyBorder="1" applyAlignment="1">
      <alignment horizontal="center" vertical="center"/>
    </xf>
    <xf numFmtId="165" fontId="4" fillId="2" borderId="0" xfId="0" applyNumberFormat="1" applyFont="1" applyFill="1"/>
    <xf numFmtId="3" fontId="4" fillId="2" borderId="0" xfId="0" applyNumberFormat="1" applyFont="1" applyFill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164" fontId="4" fillId="2" borderId="0" xfId="0" applyNumberFormat="1" applyFont="1" applyFill="1" applyAlignment="1">
      <alignment horizontal="center" vertical="center"/>
    </xf>
    <xf numFmtId="164" fontId="0" fillId="2" borderId="0" xfId="0" applyNumberFormat="1" applyFont="1" applyFill="1"/>
    <xf numFmtId="2" fontId="4" fillId="2" borderId="9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2" fontId="4" fillId="3" borderId="50" xfId="0" applyNumberFormat="1" applyFont="1" applyFill="1" applyBorder="1" applyAlignment="1">
      <alignment horizontal="center" vertical="center"/>
    </xf>
    <xf numFmtId="164" fontId="0" fillId="2" borderId="0" xfId="0" applyNumberFormat="1" applyFont="1" applyFill="1" applyAlignment="1">
      <alignment horizontal="center" vertical="center"/>
    </xf>
    <xf numFmtId="0" fontId="4" fillId="3" borderId="50" xfId="0" applyFont="1" applyFill="1" applyBorder="1" applyAlignment="1">
      <alignment horizontal="center" vertical="center" wrapText="1"/>
    </xf>
    <xf numFmtId="0" fontId="4" fillId="3" borderId="87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54" xfId="0" applyFont="1" applyFill="1" applyBorder="1" applyAlignment="1">
      <alignment horizontal="center" vertical="center" wrapText="1"/>
    </xf>
    <xf numFmtId="0" fontId="4" fillId="2" borderId="87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2" fontId="4" fillId="2" borderId="11" xfId="0" applyNumberFormat="1" applyFont="1" applyFill="1" applyBorder="1" applyAlignment="1">
      <alignment horizontal="center" vertical="center" wrapText="1"/>
    </xf>
    <xf numFmtId="4" fontId="6" fillId="2" borderId="47" xfId="0" applyNumberFormat="1" applyFont="1" applyFill="1" applyBorder="1" applyAlignment="1">
      <alignment horizontal="center" vertical="center"/>
    </xf>
    <xf numFmtId="4" fontId="4" fillId="3" borderId="86" xfId="0" applyNumberFormat="1" applyFont="1" applyFill="1" applyBorder="1" applyAlignment="1">
      <alignment horizontal="center" vertical="center"/>
    </xf>
    <xf numFmtId="4" fontId="4" fillId="3" borderId="54" xfId="0" applyNumberFormat="1" applyFont="1" applyFill="1" applyBorder="1" applyAlignment="1">
      <alignment horizontal="center" vertical="center"/>
    </xf>
    <xf numFmtId="4" fontId="4" fillId="2" borderId="86" xfId="0" applyNumberFormat="1" applyFont="1" applyFill="1" applyBorder="1" applyAlignment="1">
      <alignment horizontal="center" vertical="center"/>
    </xf>
    <xf numFmtId="4" fontId="4" fillId="2" borderId="45" xfId="0" applyNumberFormat="1" applyFont="1" applyFill="1" applyBorder="1" applyAlignment="1">
      <alignment horizontal="center" vertical="center"/>
    </xf>
    <xf numFmtId="4" fontId="4" fillId="2" borderId="54" xfId="0" applyNumberFormat="1" applyFont="1" applyFill="1" applyBorder="1" applyAlignment="1">
      <alignment horizontal="center" vertical="center"/>
    </xf>
    <xf numFmtId="4" fontId="4" fillId="3" borderId="47" xfId="0" applyNumberFormat="1" applyFont="1" applyFill="1" applyBorder="1" applyAlignment="1">
      <alignment horizontal="center" vertical="center"/>
    </xf>
    <xf numFmtId="4" fontId="6" fillId="2" borderId="39" xfId="0" quotePrefix="1" applyNumberFormat="1" applyFont="1" applyFill="1" applyBorder="1" applyAlignment="1">
      <alignment horizontal="center" vertical="center"/>
    </xf>
    <xf numFmtId="4" fontId="4" fillId="3" borderId="27" xfId="0" quotePrefix="1" applyNumberFormat="1" applyFont="1" applyFill="1" applyBorder="1" applyAlignment="1">
      <alignment horizontal="center" vertical="center"/>
    </xf>
    <xf numFmtId="4" fontId="6" fillId="2" borderId="47" xfId="0" quotePrefix="1" applyNumberFormat="1" applyFont="1" applyFill="1" applyBorder="1" applyAlignment="1">
      <alignment horizontal="center" vertical="center"/>
    </xf>
    <xf numFmtId="4" fontId="4" fillId="3" borderId="86" xfId="0" quotePrefix="1" applyNumberFormat="1" applyFont="1" applyFill="1" applyBorder="1" applyAlignment="1">
      <alignment horizontal="center" vertical="center"/>
    </xf>
    <xf numFmtId="4" fontId="4" fillId="2" borderId="56" xfId="0" applyNumberFormat="1" applyFont="1" applyFill="1" applyBorder="1" applyAlignment="1">
      <alignment horizontal="center" vertical="center"/>
    </xf>
    <xf numFmtId="0" fontId="4" fillId="3" borderId="67" xfId="0" applyFont="1" applyFill="1" applyBorder="1" applyAlignment="1">
      <alignment horizontal="left" vertical="center" wrapText="1"/>
    </xf>
    <xf numFmtId="4" fontId="4" fillId="2" borderId="57" xfId="0" applyNumberFormat="1" applyFont="1" applyFill="1" applyBorder="1" applyAlignment="1">
      <alignment horizontal="center" vertical="center"/>
    </xf>
    <xf numFmtId="4" fontId="4" fillId="3" borderId="39" xfId="0" quotePrefix="1" applyNumberFormat="1" applyFont="1" applyFill="1" applyBorder="1" applyAlignment="1">
      <alignment horizontal="center" vertical="center"/>
    </xf>
    <xf numFmtId="4" fontId="4" fillId="3" borderId="47" xfId="0" quotePrefix="1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4" fontId="0" fillId="2" borderId="0" xfId="0" applyNumberFormat="1" applyFont="1" applyFill="1" applyAlignment="1">
      <alignment horizontal="center"/>
    </xf>
    <xf numFmtId="3" fontId="0" fillId="2" borderId="0" xfId="0" applyNumberFormat="1" applyFont="1" applyFill="1"/>
    <xf numFmtId="164" fontId="4" fillId="2" borderId="0" xfId="0" applyNumberFormat="1" applyFont="1" applyFill="1"/>
    <xf numFmtId="0" fontId="18" fillId="2" borderId="36" xfId="0" applyFont="1" applyFill="1" applyBorder="1" applyAlignment="1">
      <alignment horizontal="left" vertical="center" wrapText="1"/>
    </xf>
    <xf numFmtId="3" fontId="18" fillId="2" borderId="36" xfId="0" applyNumberFormat="1" applyFont="1" applyFill="1" applyBorder="1" applyAlignment="1">
      <alignment horizontal="center" vertical="center"/>
    </xf>
    <xf numFmtId="3" fontId="18" fillId="2" borderId="50" xfId="0" applyNumberFormat="1" applyFont="1" applyFill="1" applyBorder="1" applyAlignment="1">
      <alignment horizontal="center" vertical="center"/>
    </xf>
    <xf numFmtId="3" fontId="18" fillId="2" borderId="38" xfId="0" applyNumberFormat="1" applyFont="1" applyFill="1" applyBorder="1" applyAlignment="1">
      <alignment horizontal="center" vertical="center"/>
    </xf>
    <xf numFmtId="3" fontId="18" fillId="2" borderId="39" xfId="0" applyNumberFormat="1" applyFont="1" applyFill="1" applyBorder="1" applyAlignment="1">
      <alignment horizontal="center" vertical="center"/>
    </xf>
    <xf numFmtId="0" fontId="18" fillId="2" borderId="15" xfId="0" applyFont="1" applyFill="1" applyBorder="1" applyAlignment="1">
      <alignment horizontal="left" vertical="center" wrapText="1"/>
    </xf>
    <xf numFmtId="3" fontId="17" fillId="2" borderId="16" xfId="0" applyNumberFormat="1" applyFont="1" applyFill="1" applyBorder="1" applyAlignment="1">
      <alignment horizontal="center" vertical="center"/>
    </xf>
    <xf numFmtId="3" fontId="17" fillId="2" borderId="17" xfId="0" applyNumberFormat="1" applyFont="1" applyFill="1" applyBorder="1" applyAlignment="1">
      <alignment horizontal="center" vertical="center"/>
    </xf>
    <xf numFmtId="3" fontId="17" fillId="2" borderId="61" xfId="0" applyNumberFormat="1" applyFont="1" applyFill="1" applyBorder="1" applyAlignment="1">
      <alignment horizontal="center" vertical="center"/>
    </xf>
    <xf numFmtId="3" fontId="17" fillId="2" borderId="75" xfId="0" applyNumberFormat="1" applyFont="1" applyFill="1" applyBorder="1" applyAlignment="1">
      <alignment horizontal="center" vertical="center"/>
    </xf>
    <xf numFmtId="3" fontId="17" fillId="2" borderId="62" xfId="0" applyNumberFormat="1" applyFont="1" applyFill="1" applyBorder="1" applyAlignment="1">
      <alignment horizontal="center" vertical="center"/>
    </xf>
    <xf numFmtId="3" fontId="17" fillId="2" borderId="9" xfId="0" applyNumberFormat="1" applyFont="1" applyFill="1" applyBorder="1" applyAlignment="1">
      <alignment horizontal="center" vertical="center"/>
    </xf>
    <xf numFmtId="3" fontId="17" fillId="2" borderId="1" xfId="0" applyNumberFormat="1" applyFont="1" applyFill="1" applyBorder="1" applyAlignment="1">
      <alignment horizontal="center" vertical="center"/>
    </xf>
    <xf numFmtId="3" fontId="17" fillId="2" borderId="10" xfId="0" applyNumberFormat="1" applyFont="1" applyFill="1" applyBorder="1" applyAlignment="1">
      <alignment horizontal="center" vertical="center"/>
    </xf>
    <xf numFmtId="0" fontId="18" fillId="2" borderId="70" xfId="0" applyFont="1" applyFill="1" applyBorder="1" applyAlignment="1">
      <alignment horizontal="left" vertical="center" wrapText="1"/>
    </xf>
    <xf numFmtId="3" fontId="17" fillId="2" borderId="71" xfId="0" applyNumberFormat="1" applyFont="1" applyFill="1" applyBorder="1" applyAlignment="1">
      <alignment horizontal="center" vertical="center"/>
    </xf>
    <xf numFmtId="3" fontId="17" fillId="2" borderId="72" xfId="0" applyNumberFormat="1" applyFont="1" applyFill="1" applyBorder="1" applyAlignment="1">
      <alignment horizontal="center" vertical="center"/>
    </xf>
    <xf numFmtId="0" fontId="18" fillId="2" borderId="70" xfId="0" applyFont="1" applyFill="1" applyBorder="1"/>
    <xf numFmtId="3" fontId="17" fillId="2" borderId="71" xfId="0" applyNumberFormat="1" applyFont="1" applyFill="1" applyBorder="1"/>
    <xf numFmtId="3" fontId="17" fillId="2" borderId="7" xfId="0" applyNumberFormat="1" applyFont="1" applyFill="1" applyBorder="1" applyAlignment="1">
      <alignment horizontal="center" vertical="center"/>
    </xf>
    <xf numFmtId="3" fontId="17" fillId="2" borderId="2" xfId="0" applyNumberFormat="1" applyFont="1" applyFill="1" applyBorder="1" applyAlignment="1">
      <alignment horizontal="center" vertical="center"/>
    </xf>
    <xf numFmtId="3" fontId="17" fillId="2" borderId="8" xfId="0" applyNumberFormat="1" applyFont="1" applyFill="1" applyBorder="1" applyAlignment="1">
      <alignment horizontal="center" vertical="center"/>
    </xf>
    <xf numFmtId="3" fontId="17" fillId="2" borderId="11" xfId="0" applyNumberFormat="1" applyFont="1" applyFill="1" applyBorder="1" applyAlignment="1">
      <alignment horizontal="center" vertical="center"/>
    </xf>
    <xf numFmtId="3" fontId="17" fillId="2" borderId="12" xfId="0" applyNumberFormat="1" applyFont="1" applyFill="1" applyBorder="1" applyAlignment="1">
      <alignment horizontal="center" vertical="center"/>
    </xf>
    <xf numFmtId="3" fontId="17" fillId="2" borderId="13" xfId="0" applyNumberFormat="1" applyFont="1" applyFill="1" applyBorder="1" applyAlignment="1">
      <alignment horizontal="center" vertical="center"/>
    </xf>
    <xf numFmtId="0" fontId="17" fillId="2" borderId="0" xfId="0" applyFont="1" applyFill="1" applyAlignment="1">
      <alignment horizontal="left" vertical="center"/>
    </xf>
    <xf numFmtId="0" fontId="17" fillId="2" borderId="0" xfId="0" applyFont="1" applyFill="1"/>
    <xf numFmtId="0" fontId="17" fillId="3" borderId="64" xfId="0" applyFont="1" applyFill="1" applyBorder="1" applyAlignment="1">
      <alignment horizontal="center" vertical="center"/>
    </xf>
    <xf numFmtId="0" fontId="17" fillId="3" borderId="44" xfId="0" applyFont="1" applyFill="1" applyBorder="1"/>
    <xf numFmtId="0" fontId="17" fillId="3" borderId="69" xfId="0" applyFont="1" applyFill="1" applyBorder="1" applyAlignment="1">
      <alignment horizontal="center" vertical="center"/>
    </xf>
    <xf numFmtId="0" fontId="17" fillId="3" borderId="48" xfId="0" applyFont="1" applyFill="1" applyBorder="1"/>
    <xf numFmtId="0" fontId="17" fillId="3" borderId="67" xfId="0" applyFont="1" applyFill="1" applyBorder="1"/>
    <xf numFmtId="0" fontId="17" fillId="3" borderId="36" xfId="0" applyFont="1" applyFill="1" applyBorder="1" applyAlignment="1">
      <alignment horizontal="center" vertical="center" wrapText="1"/>
    </xf>
    <xf numFmtId="0" fontId="17" fillId="3" borderId="28" xfId="0" applyFont="1" applyFill="1" applyBorder="1" applyAlignment="1">
      <alignment horizontal="center" vertical="center" wrapText="1"/>
    </xf>
    <xf numFmtId="16" fontId="17" fillId="3" borderId="5" xfId="0" applyNumberFormat="1" applyFont="1" applyFill="1" applyBorder="1" applyAlignment="1">
      <alignment horizontal="center" vertical="center" wrapText="1"/>
    </xf>
    <xf numFmtId="16" fontId="17" fillId="3" borderId="6" xfId="0" applyNumberFormat="1" applyFont="1" applyFill="1" applyBorder="1" applyAlignment="1">
      <alignment horizontal="center" vertical="center" wrapText="1"/>
    </xf>
    <xf numFmtId="0" fontId="17" fillId="0" borderId="60" xfId="0" applyFont="1" applyFill="1" applyBorder="1" applyAlignment="1">
      <alignment horizontal="left" vertical="center" wrapText="1"/>
    </xf>
    <xf numFmtId="3" fontId="17" fillId="0" borderId="60" xfId="0" applyNumberFormat="1" applyFont="1" applyFill="1" applyBorder="1" applyAlignment="1">
      <alignment horizontal="center" vertical="center"/>
    </xf>
    <xf numFmtId="0" fontId="17" fillId="0" borderId="18" xfId="0" applyFont="1" applyFill="1" applyBorder="1" applyAlignment="1">
      <alignment horizontal="left" vertical="center" wrapText="1"/>
    </xf>
    <xf numFmtId="3" fontId="17" fillId="0" borderId="18" xfId="0" applyNumberFormat="1" applyFont="1" applyFill="1" applyBorder="1" applyAlignment="1">
      <alignment horizontal="center" vertical="center"/>
    </xf>
    <xf numFmtId="0" fontId="17" fillId="0" borderId="34" xfId="0" applyFont="1" applyFill="1" applyBorder="1"/>
    <xf numFmtId="3" fontId="17" fillId="0" borderId="34" xfId="0" applyNumberFormat="1" applyFont="1" applyFill="1" applyBorder="1" applyAlignment="1">
      <alignment horizontal="center" vertical="center"/>
    </xf>
    <xf numFmtId="0" fontId="17" fillId="0" borderId="18" xfId="0" applyFont="1" applyFill="1" applyBorder="1"/>
    <xf numFmtId="16" fontId="17" fillId="0" borderId="18" xfId="0" applyNumberFormat="1" applyFont="1" applyFill="1" applyBorder="1"/>
    <xf numFmtId="0" fontId="17" fillId="0" borderId="33" xfId="0" applyFont="1" applyFill="1" applyBorder="1"/>
    <xf numFmtId="3" fontId="17" fillId="0" borderId="33" xfId="0" applyNumberFormat="1" applyFont="1" applyFill="1" applyBorder="1" applyAlignment="1">
      <alignment horizontal="center" vertical="center"/>
    </xf>
    <xf numFmtId="0" fontId="4" fillId="3" borderId="58" xfId="0" applyFont="1" applyFill="1" applyBorder="1" applyAlignment="1">
      <alignment horizontal="center" vertical="center" wrapText="1"/>
    </xf>
    <xf numFmtId="0" fontId="4" fillId="3" borderId="44" xfId="0" applyFont="1" applyFill="1" applyBorder="1" applyAlignment="1">
      <alignment horizontal="center" vertical="center"/>
    </xf>
    <xf numFmtId="0" fontId="4" fillId="3" borderId="36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left" vertical="center" wrapText="1" indent="2"/>
    </xf>
    <xf numFmtId="0" fontId="4" fillId="2" borderId="33" xfId="0" applyFont="1" applyFill="1" applyBorder="1" applyAlignment="1">
      <alignment vertical="center" wrapText="1"/>
    </xf>
    <xf numFmtId="0" fontId="19" fillId="2" borderId="0" xfId="0" applyFont="1" applyFill="1"/>
    <xf numFmtId="0" fontId="17" fillId="2" borderId="60" xfId="0" applyFont="1" applyFill="1" applyBorder="1" applyAlignment="1">
      <alignment horizontal="left" vertical="center" wrapText="1"/>
    </xf>
    <xf numFmtId="3" fontId="17" fillId="2" borderId="60" xfId="0" applyNumberFormat="1" applyFont="1" applyFill="1" applyBorder="1" applyAlignment="1">
      <alignment horizontal="center" vertical="center"/>
    </xf>
    <xf numFmtId="0" fontId="17" fillId="2" borderId="18" xfId="0" applyFont="1" applyFill="1" applyBorder="1" applyAlignment="1">
      <alignment horizontal="left" vertical="center" wrapText="1"/>
    </xf>
    <xf numFmtId="3" fontId="17" fillId="2" borderId="18" xfId="0" applyNumberFormat="1" applyFont="1" applyFill="1" applyBorder="1" applyAlignment="1">
      <alignment horizontal="center" vertical="center"/>
    </xf>
    <xf numFmtId="0" fontId="17" fillId="2" borderId="34" xfId="0" applyFont="1" applyFill="1" applyBorder="1"/>
    <xf numFmtId="3" fontId="17" fillId="2" borderId="34" xfId="0" applyNumberFormat="1" applyFont="1" applyFill="1" applyBorder="1" applyAlignment="1">
      <alignment horizontal="center" vertical="center"/>
    </xf>
    <xf numFmtId="0" fontId="17" fillId="2" borderId="18" xfId="0" applyFont="1" applyFill="1" applyBorder="1"/>
    <xf numFmtId="16" fontId="17" fillId="2" borderId="18" xfId="0" applyNumberFormat="1" applyFont="1" applyFill="1" applyBorder="1"/>
    <xf numFmtId="0" fontId="17" fillId="2" borderId="33" xfId="0" applyFont="1" applyFill="1" applyBorder="1"/>
    <xf numFmtId="3" fontId="17" fillId="2" borderId="33" xfId="0" applyNumberFormat="1" applyFont="1" applyFill="1" applyBorder="1" applyAlignment="1">
      <alignment horizontal="center" vertical="center"/>
    </xf>
    <xf numFmtId="0" fontId="20" fillId="2" borderId="0" xfId="0" applyFont="1" applyFill="1"/>
    <xf numFmtId="0" fontId="21" fillId="2" borderId="0" xfId="0" applyFont="1" applyFill="1"/>
    <xf numFmtId="0" fontId="20" fillId="3" borderId="64" xfId="0" applyFont="1" applyFill="1" applyBorder="1" applyAlignment="1">
      <alignment horizontal="center" vertical="center"/>
    </xf>
    <xf numFmtId="0" fontId="20" fillId="3" borderId="69" xfId="0" applyFont="1" applyFill="1" applyBorder="1" applyAlignment="1">
      <alignment horizontal="center" vertical="center"/>
    </xf>
    <xf numFmtId="0" fontId="20" fillId="3" borderId="67" xfId="0" applyFont="1" applyFill="1" applyBorder="1"/>
    <xf numFmtId="0" fontId="20" fillId="3" borderId="28" xfId="0" applyFont="1" applyFill="1" applyBorder="1" applyAlignment="1">
      <alignment horizontal="center" vertical="center" wrapText="1"/>
    </xf>
    <xf numFmtId="16" fontId="20" fillId="3" borderId="5" xfId="0" applyNumberFormat="1" applyFont="1" applyFill="1" applyBorder="1" applyAlignment="1">
      <alignment horizontal="center" vertical="center" wrapText="1"/>
    </xf>
    <xf numFmtId="16" fontId="20" fillId="3" borderId="6" xfId="0" applyNumberFormat="1" applyFont="1" applyFill="1" applyBorder="1" applyAlignment="1">
      <alignment horizontal="center" vertical="center" wrapText="1"/>
    </xf>
    <xf numFmtId="0" fontId="22" fillId="2" borderId="36" xfId="0" applyFont="1" applyFill="1" applyBorder="1" applyAlignment="1">
      <alignment horizontal="left" vertical="center" wrapText="1"/>
    </xf>
    <xf numFmtId="3" fontId="22" fillId="2" borderId="36" xfId="0" applyNumberFormat="1" applyFont="1" applyFill="1" applyBorder="1" applyAlignment="1">
      <alignment horizontal="center" vertical="center"/>
    </xf>
    <xf numFmtId="3" fontId="22" fillId="2" borderId="50" xfId="0" applyNumberFormat="1" applyFont="1" applyFill="1" applyBorder="1" applyAlignment="1">
      <alignment horizontal="center" vertical="center"/>
    </xf>
    <xf numFmtId="3" fontId="22" fillId="2" borderId="38" xfId="0" applyNumberFormat="1" applyFont="1" applyFill="1" applyBorder="1" applyAlignment="1">
      <alignment horizontal="center" vertical="center"/>
    </xf>
    <xf numFmtId="3" fontId="22" fillId="2" borderId="39" xfId="0" applyNumberFormat="1" applyFont="1" applyFill="1" applyBorder="1" applyAlignment="1">
      <alignment horizontal="center" vertical="center"/>
    </xf>
    <xf numFmtId="0" fontId="22" fillId="2" borderId="15" xfId="0" applyFont="1" applyFill="1" applyBorder="1" applyAlignment="1">
      <alignment horizontal="left" vertical="center" wrapText="1"/>
    </xf>
    <xf numFmtId="3" fontId="20" fillId="2" borderId="16" xfId="0" applyNumberFormat="1" applyFont="1" applyFill="1" applyBorder="1" applyAlignment="1">
      <alignment horizontal="center" vertical="center"/>
    </xf>
    <xf numFmtId="3" fontId="20" fillId="2" borderId="17" xfId="0" applyNumberFormat="1" applyFont="1" applyFill="1" applyBorder="1" applyAlignment="1">
      <alignment horizontal="center" vertical="center"/>
    </xf>
    <xf numFmtId="0" fontId="20" fillId="2" borderId="60" xfId="0" applyFont="1" applyFill="1" applyBorder="1" applyAlignment="1">
      <alignment horizontal="left" vertical="center" wrapText="1"/>
    </xf>
    <xf numFmtId="3" fontId="20" fillId="2" borderId="60" xfId="0" applyNumberFormat="1" applyFont="1" applyFill="1" applyBorder="1" applyAlignment="1">
      <alignment horizontal="center" vertical="center"/>
    </xf>
    <xf numFmtId="3" fontId="20" fillId="2" borderId="61" xfId="0" applyNumberFormat="1" applyFont="1" applyFill="1" applyBorder="1" applyAlignment="1">
      <alignment horizontal="center" vertical="center"/>
    </xf>
    <xf numFmtId="3" fontId="20" fillId="2" borderId="75" xfId="0" applyNumberFormat="1" applyFont="1" applyFill="1" applyBorder="1" applyAlignment="1">
      <alignment horizontal="center" vertical="center"/>
    </xf>
    <xf numFmtId="3" fontId="20" fillId="2" borderId="62" xfId="0" applyNumberFormat="1" applyFont="1" applyFill="1" applyBorder="1" applyAlignment="1">
      <alignment horizontal="center" vertical="center"/>
    </xf>
    <xf numFmtId="0" fontId="20" fillId="2" borderId="18" xfId="0" applyFont="1" applyFill="1" applyBorder="1" applyAlignment="1">
      <alignment horizontal="left" vertical="center" wrapText="1"/>
    </xf>
    <xf numFmtId="3" fontId="20" fillId="2" borderId="18" xfId="0" applyNumberFormat="1" applyFont="1" applyFill="1" applyBorder="1" applyAlignment="1">
      <alignment horizontal="center" vertical="center"/>
    </xf>
    <xf numFmtId="3" fontId="20" fillId="2" borderId="9" xfId="0" applyNumberFormat="1" applyFont="1" applyFill="1" applyBorder="1" applyAlignment="1">
      <alignment horizontal="center" vertical="center"/>
    </xf>
    <xf numFmtId="3" fontId="20" fillId="2" borderId="1" xfId="0" applyNumberFormat="1" applyFont="1" applyFill="1" applyBorder="1" applyAlignment="1">
      <alignment horizontal="center" vertical="center"/>
    </xf>
    <xf numFmtId="3" fontId="20" fillId="2" borderId="10" xfId="0" applyNumberFormat="1" applyFont="1" applyFill="1" applyBorder="1" applyAlignment="1">
      <alignment horizontal="center" vertical="center"/>
    </xf>
    <xf numFmtId="0" fontId="22" fillId="2" borderId="70" xfId="0" applyFont="1" applyFill="1" applyBorder="1" applyAlignment="1">
      <alignment horizontal="left" vertical="center" wrapText="1"/>
    </xf>
    <xf numFmtId="3" fontId="20" fillId="2" borderId="71" xfId="0" applyNumberFormat="1" applyFont="1" applyFill="1" applyBorder="1" applyAlignment="1">
      <alignment horizontal="center" vertical="center"/>
    </xf>
    <xf numFmtId="3" fontId="20" fillId="2" borderId="72" xfId="0" applyNumberFormat="1" applyFont="1" applyFill="1" applyBorder="1" applyAlignment="1">
      <alignment horizontal="center" vertical="center"/>
    </xf>
    <xf numFmtId="3" fontId="20" fillId="2" borderId="88" xfId="0" applyNumberFormat="1" applyFont="1" applyFill="1" applyBorder="1" applyAlignment="1">
      <alignment horizontal="center" vertical="center"/>
    </xf>
    <xf numFmtId="3" fontId="20" fillId="2" borderId="82" xfId="0" applyNumberFormat="1" applyFont="1" applyFill="1" applyBorder="1" applyAlignment="1">
      <alignment horizontal="center" vertical="center"/>
    </xf>
    <xf numFmtId="0" fontId="20" fillId="2" borderId="60" xfId="0" applyFont="1" applyFill="1" applyBorder="1"/>
    <xf numFmtId="0" fontId="20" fillId="2" borderId="18" xfId="0" applyFont="1" applyFill="1" applyBorder="1"/>
    <xf numFmtId="16" fontId="20" fillId="2" borderId="18" xfId="0" applyNumberFormat="1" applyFont="1" applyFill="1" applyBorder="1"/>
    <xf numFmtId="0" fontId="20" fillId="2" borderId="33" xfId="0" applyFont="1" applyFill="1" applyBorder="1"/>
    <xf numFmtId="3" fontId="20" fillId="2" borderId="33" xfId="0" applyNumberFormat="1" applyFont="1" applyFill="1" applyBorder="1" applyAlignment="1">
      <alignment horizontal="center" vertical="center"/>
    </xf>
    <xf numFmtId="3" fontId="20" fillId="2" borderId="11" xfId="0" applyNumberFormat="1" applyFont="1" applyFill="1" applyBorder="1" applyAlignment="1">
      <alignment horizontal="center" vertical="center"/>
    </xf>
    <xf numFmtId="3" fontId="20" fillId="2" borderId="12" xfId="0" applyNumberFormat="1" applyFont="1" applyFill="1" applyBorder="1" applyAlignment="1">
      <alignment horizontal="center" vertical="center"/>
    </xf>
    <xf numFmtId="3" fontId="20" fillId="2" borderId="13" xfId="0" applyNumberFormat="1" applyFont="1" applyFill="1" applyBorder="1" applyAlignment="1">
      <alignment horizontal="center" vertical="center"/>
    </xf>
    <xf numFmtId="0" fontId="22" fillId="2" borderId="79" xfId="0" applyFont="1" applyFill="1" applyBorder="1" applyAlignment="1">
      <alignment horizontal="left" vertical="center"/>
    </xf>
    <xf numFmtId="3" fontId="17" fillId="2" borderId="0" xfId="0" applyNumberFormat="1" applyFont="1" applyFill="1"/>
    <xf numFmtId="3" fontId="19" fillId="2" borderId="0" xfId="0" applyNumberFormat="1" applyFont="1" applyFill="1"/>
    <xf numFmtId="2" fontId="0" fillId="2" borderId="0" xfId="0" applyNumberFormat="1" applyFont="1" applyFill="1" applyAlignment="1">
      <alignment horizontal="center" vertical="center"/>
    </xf>
    <xf numFmtId="0" fontId="4" fillId="2" borderId="65" xfId="0" applyFont="1" applyFill="1" applyBorder="1" applyAlignment="1">
      <alignment wrapText="1"/>
    </xf>
    <xf numFmtId="0" fontId="4" fillId="2" borderId="0" xfId="0" applyFont="1" applyFill="1" applyBorder="1" applyAlignment="1">
      <alignment wrapText="1"/>
    </xf>
    <xf numFmtId="0" fontId="4" fillId="3" borderId="44" xfId="0" applyFont="1" applyFill="1" applyBorder="1" applyAlignment="1">
      <alignment horizontal="left" vertical="center" wrapText="1"/>
    </xf>
    <xf numFmtId="0" fontId="4" fillId="3" borderId="48" xfId="0" applyFont="1" applyFill="1" applyBorder="1" applyAlignment="1">
      <alignment horizontal="left" vertical="center" wrapText="1"/>
    </xf>
    <xf numFmtId="0" fontId="4" fillId="3" borderId="36" xfId="0" applyFont="1" applyFill="1" applyBorder="1" applyAlignment="1">
      <alignment horizontal="left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4" fillId="3" borderId="44" xfId="0" applyFont="1" applyFill="1" applyBorder="1" applyAlignment="1">
      <alignment horizontal="center" vertical="center" wrapText="1"/>
    </xf>
    <xf numFmtId="0" fontId="4" fillId="3" borderId="90" xfId="0" applyFont="1" applyFill="1" applyBorder="1" applyAlignment="1">
      <alignment horizontal="center" vertical="center" wrapText="1"/>
    </xf>
    <xf numFmtId="0" fontId="4" fillId="3" borderId="50" xfId="0" applyFont="1" applyFill="1" applyBorder="1" applyAlignment="1">
      <alignment horizontal="center" vertical="center" wrapText="1"/>
    </xf>
    <xf numFmtId="0" fontId="4" fillId="3" borderId="66" xfId="0" applyFont="1" applyFill="1" applyBorder="1" applyAlignment="1">
      <alignment horizontal="center" vertical="center" wrapText="1"/>
    </xf>
    <xf numFmtId="0" fontId="4" fillId="3" borderId="85" xfId="0" applyFont="1" applyFill="1" applyBorder="1" applyAlignment="1">
      <alignment horizontal="center" vertical="center" wrapText="1"/>
    </xf>
    <xf numFmtId="0" fontId="4" fillId="3" borderId="58" xfId="0" applyFont="1" applyFill="1" applyBorder="1" applyAlignment="1">
      <alignment horizontal="center" vertical="center" wrapText="1"/>
    </xf>
    <xf numFmtId="0" fontId="4" fillId="3" borderId="51" xfId="0" applyFont="1" applyFill="1" applyBorder="1" applyAlignment="1">
      <alignment horizontal="center" vertical="center" wrapText="1"/>
    </xf>
    <xf numFmtId="0" fontId="4" fillId="3" borderId="30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44" xfId="0" applyFont="1" applyFill="1" applyBorder="1" applyAlignment="1">
      <alignment horizontal="center" vertical="center"/>
    </xf>
    <xf numFmtId="0" fontId="4" fillId="3" borderId="36" xfId="0" applyFont="1" applyFill="1" applyBorder="1" applyAlignment="1">
      <alignment horizontal="center" vertical="center"/>
    </xf>
    <xf numFmtId="0" fontId="4" fillId="3" borderId="41" xfId="0" applyFont="1" applyFill="1" applyBorder="1" applyAlignment="1">
      <alignment horizontal="center" vertical="center"/>
    </xf>
    <xf numFmtId="0" fontId="4" fillId="3" borderId="42" xfId="0" applyFont="1" applyFill="1" applyBorder="1" applyAlignment="1">
      <alignment horizontal="center" vertical="center"/>
    </xf>
    <xf numFmtId="0" fontId="4" fillId="3" borderId="43" xfId="0" applyFont="1" applyFill="1" applyBorder="1" applyAlignment="1">
      <alignment horizontal="center" vertical="center"/>
    </xf>
    <xf numFmtId="0" fontId="4" fillId="3" borderId="36" xfId="0" applyFont="1" applyFill="1" applyBorder="1" applyAlignment="1">
      <alignment horizontal="center" vertical="center" wrapText="1"/>
    </xf>
    <xf numFmtId="0" fontId="4" fillId="3" borderId="87" xfId="0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4" fillId="3" borderId="48" xfId="0" applyFont="1" applyFill="1" applyBorder="1" applyAlignment="1">
      <alignment horizontal="center" vertical="center"/>
    </xf>
    <xf numFmtId="0" fontId="4" fillId="3" borderId="55" xfId="0" applyFont="1" applyFill="1" applyBorder="1" applyAlignment="1">
      <alignment horizontal="center" vertical="center"/>
    </xf>
    <xf numFmtId="0" fontId="4" fillId="3" borderId="57" xfId="0" applyFont="1" applyFill="1" applyBorder="1" applyAlignment="1">
      <alignment horizontal="center" vertical="center"/>
    </xf>
    <xf numFmtId="0" fontId="4" fillId="3" borderId="56" xfId="0" applyFont="1" applyFill="1" applyBorder="1" applyAlignment="1">
      <alignment horizontal="center" vertical="center"/>
    </xf>
    <xf numFmtId="0" fontId="4" fillId="3" borderId="90" xfId="0" applyFont="1" applyFill="1" applyBorder="1" applyAlignment="1">
      <alignment horizontal="center" vertical="center"/>
    </xf>
    <xf numFmtId="0" fontId="4" fillId="3" borderId="50" xfId="0" applyFont="1" applyFill="1" applyBorder="1" applyAlignment="1">
      <alignment horizontal="center" vertical="center"/>
    </xf>
    <xf numFmtId="0" fontId="4" fillId="3" borderId="89" xfId="0" applyFont="1" applyFill="1" applyBorder="1" applyAlignment="1">
      <alignment horizontal="center" vertical="center"/>
    </xf>
    <xf numFmtId="0" fontId="4" fillId="3" borderId="38" xfId="0" applyFont="1" applyFill="1" applyBorder="1" applyAlignment="1">
      <alignment horizontal="center" vertical="center"/>
    </xf>
    <xf numFmtId="0" fontId="4" fillId="3" borderId="53" xfId="0" applyFont="1" applyFill="1" applyBorder="1" applyAlignment="1">
      <alignment horizontal="center" vertical="center"/>
    </xf>
    <xf numFmtId="0" fontId="4" fillId="3" borderId="81" xfId="0" applyFont="1" applyFill="1" applyBorder="1" applyAlignment="1">
      <alignment horizontal="center" vertical="center"/>
    </xf>
    <xf numFmtId="0" fontId="4" fillId="3" borderId="40" xfId="0" applyFont="1" applyFill="1" applyBorder="1" applyAlignment="1">
      <alignment horizontal="center" vertical="center" wrapText="1"/>
    </xf>
    <xf numFmtId="0" fontId="4" fillId="3" borderId="38" xfId="0" applyFont="1" applyFill="1" applyBorder="1" applyAlignment="1">
      <alignment horizontal="center" vertical="center" wrapText="1"/>
    </xf>
    <xf numFmtId="0" fontId="4" fillId="3" borderId="49" xfId="0" applyFont="1" applyFill="1" applyBorder="1" applyAlignment="1">
      <alignment horizontal="center" vertical="center" wrapText="1"/>
    </xf>
    <xf numFmtId="0" fontId="4" fillId="3" borderId="39" xfId="0" applyFont="1" applyFill="1" applyBorder="1" applyAlignment="1">
      <alignment horizontal="center" vertical="center" wrapText="1"/>
    </xf>
    <xf numFmtId="0" fontId="4" fillId="3" borderId="48" xfId="0" applyFont="1" applyFill="1" applyBorder="1" applyAlignment="1">
      <alignment horizontal="center" vertical="center" wrapText="1"/>
    </xf>
    <xf numFmtId="0" fontId="4" fillId="3" borderId="64" xfId="0" applyFont="1" applyFill="1" applyBorder="1" applyAlignment="1">
      <alignment horizontal="center" vertical="center" wrapText="1"/>
    </xf>
    <xf numFmtId="0" fontId="4" fillId="3" borderId="80" xfId="0" applyFont="1" applyFill="1" applyBorder="1" applyAlignment="1">
      <alignment horizontal="center" vertical="center" wrapText="1"/>
    </xf>
    <xf numFmtId="0" fontId="4" fillId="3" borderId="81" xfId="0" applyFont="1" applyFill="1" applyBorder="1" applyAlignment="1">
      <alignment horizontal="center" vertical="center" wrapText="1"/>
    </xf>
    <xf numFmtId="0" fontId="4" fillId="3" borderId="34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4" fillId="3" borderId="51" xfId="0" applyFont="1" applyFill="1" applyBorder="1" applyAlignment="1">
      <alignment horizontal="center" vertical="center"/>
    </xf>
    <xf numFmtId="0" fontId="4" fillId="3" borderId="64" xfId="0" applyFont="1" applyFill="1" applyBorder="1" applyAlignment="1">
      <alignment horizontal="center" vertical="center"/>
    </xf>
    <xf numFmtId="0" fontId="4" fillId="3" borderId="65" xfId="0" applyFont="1" applyFill="1" applyBorder="1" applyAlignment="1">
      <alignment horizontal="center" vertical="center"/>
    </xf>
    <xf numFmtId="0" fontId="4" fillId="3" borderId="66" xfId="0" applyFont="1" applyFill="1" applyBorder="1" applyAlignment="1">
      <alignment horizontal="center" vertical="center"/>
    </xf>
    <xf numFmtId="0" fontId="4" fillId="3" borderId="45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/>
    </xf>
    <xf numFmtId="0" fontId="4" fillId="3" borderId="20" xfId="0" applyFont="1" applyFill="1" applyBorder="1" applyAlignment="1">
      <alignment horizontal="center" vertical="center"/>
    </xf>
    <xf numFmtId="0" fontId="4" fillId="2" borderId="55" xfId="0" applyFont="1" applyFill="1" applyBorder="1" applyAlignment="1">
      <alignment horizontal="left" vertical="center" wrapText="1"/>
    </xf>
    <xf numFmtId="0" fontId="4" fillId="2" borderId="57" xfId="0" applyFont="1" applyFill="1" applyBorder="1" applyAlignment="1">
      <alignment horizontal="left" vertical="center" wrapText="1"/>
    </xf>
    <xf numFmtId="0" fontId="4" fillId="2" borderId="56" xfId="0" applyFont="1" applyFill="1" applyBorder="1" applyAlignment="1">
      <alignment horizontal="left" vertical="center" wrapText="1"/>
    </xf>
    <xf numFmtId="0" fontId="4" fillId="3" borderId="67" xfId="0" applyFont="1" applyFill="1" applyBorder="1" applyAlignment="1">
      <alignment horizontal="center" vertical="center"/>
    </xf>
    <xf numFmtId="14" fontId="4" fillId="3" borderId="87" xfId="0" applyNumberFormat="1" applyFont="1" applyFill="1" applyBorder="1" applyAlignment="1">
      <alignment horizontal="center" vertical="center" wrapText="1"/>
    </xf>
    <xf numFmtId="14" fontId="4" fillId="3" borderId="26" xfId="0" applyNumberFormat="1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14" fontId="4" fillId="3" borderId="55" xfId="0" applyNumberFormat="1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left" vertical="center" wrapText="1"/>
    </xf>
    <xf numFmtId="0" fontId="5" fillId="2" borderId="16" xfId="0" applyFont="1" applyFill="1" applyBorder="1" applyAlignment="1">
      <alignment horizontal="left" vertical="center" wrapText="1"/>
    </xf>
    <xf numFmtId="0" fontId="5" fillId="2" borderId="17" xfId="0" applyFont="1" applyFill="1" applyBorder="1" applyAlignment="1">
      <alignment horizontal="left" vertical="center" wrapText="1"/>
    </xf>
    <xf numFmtId="0" fontId="17" fillId="3" borderId="65" xfId="0" applyFont="1" applyFill="1" applyBorder="1" applyAlignment="1">
      <alignment horizontal="center" vertical="center"/>
    </xf>
    <xf numFmtId="0" fontId="17" fillId="3" borderId="66" xfId="0" applyFont="1" applyFill="1" applyBorder="1" applyAlignment="1">
      <alignment horizontal="center" vertical="center"/>
    </xf>
    <xf numFmtId="0" fontId="17" fillId="3" borderId="68" xfId="0" applyFont="1" applyFill="1" applyBorder="1" applyAlignment="1">
      <alignment horizontal="center" vertical="center"/>
    </xf>
    <xf numFmtId="0" fontId="17" fillId="3" borderId="58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80" xfId="0" applyFont="1" applyFill="1" applyBorder="1" applyAlignment="1">
      <alignment horizontal="center" vertical="center"/>
    </xf>
    <xf numFmtId="0" fontId="4" fillId="3" borderId="84" xfId="0" applyFont="1" applyFill="1" applyBorder="1" applyAlignment="1">
      <alignment horizontal="center" vertical="center"/>
    </xf>
    <xf numFmtId="0" fontId="4" fillId="3" borderId="65" xfId="0" applyFont="1" applyFill="1" applyBorder="1" applyAlignment="1">
      <alignment horizontal="center" vertical="center" wrapText="1"/>
    </xf>
    <xf numFmtId="0" fontId="4" fillId="3" borderId="69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/>
    </xf>
    <xf numFmtId="0" fontId="4" fillId="3" borderId="41" xfId="0" applyFont="1" applyFill="1" applyBorder="1" applyAlignment="1">
      <alignment horizontal="center" vertical="center" wrapText="1"/>
    </xf>
    <xf numFmtId="0" fontId="4" fillId="3" borderId="42" xfId="0" applyFont="1" applyFill="1" applyBorder="1" applyAlignment="1">
      <alignment horizontal="center" vertical="center" wrapText="1"/>
    </xf>
    <xf numFmtId="16" fontId="4" fillId="3" borderId="41" xfId="0" applyNumberFormat="1" applyFont="1" applyFill="1" applyBorder="1" applyAlignment="1">
      <alignment horizontal="center" vertical="center" wrapText="1"/>
    </xf>
    <xf numFmtId="16" fontId="4" fillId="3" borderId="42" xfId="0" applyNumberFormat="1" applyFont="1" applyFill="1" applyBorder="1" applyAlignment="1">
      <alignment horizontal="center" vertical="center" wrapText="1"/>
    </xf>
    <xf numFmtId="16" fontId="4" fillId="3" borderId="43" xfId="0" applyNumberFormat="1" applyFont="1" applyFill="1" applyBorder="1" applyAlignment="1">
      <alignment horizontal="center" vertical="center" wrapText="1"/>
    </xf>
    <xf numFmtId="16" fontId="4" fillId="3" borderId="87" xfId="0" applyNumberFormat="1" applyFont="1" applyFill="1" applyBorder="1" applyAlignment="1">
      <alignment horizontal="center" vertical="center" wrapText="1"/>
    </xf>
    <xf numFmtId="16" fontId="4" fillId="3" borderId="26" xfId="0" applyNumberFormat="1" applyFont="1" applyFill="1" applyBorder="1" applyAlignment="1">
      <alignment horizontal="center" vertical="center" wrapText="1"/>
    </xf>
    <xf numFmtId="16" fontId="4" fillId="3" borderId="27" xfId="0" applyNumberFormat="1" applyFont="1" applyFill="1" applyBorder="1" applyAlignment="1">
      <alignment horizontal="center" vertical="center" wrapText="1"/>
    </xf>
    <xf numFmtId="0" fontId="4" fillId="3" borderId="84" xfId="0" applyFont="1" applyFill="1" applyBorder="1" applyAlignment="1">
      <alignment horizontal="center" vertical="center" wrapText="1"/>
    </xf>
    <xf numFmtId="16" fontId="4" fillId="3" borderId="84" xfId="0" applyNumberFormat="1" applyFont="1" applyFill="1" applyBorder="1" applyAlignment="1">
      <alignment horizontal="center" vertical="center" wrapText="1"/>
    </xf>
    <xf numFmtId="14" fontId="4" fillId="3" borderId="41" xfId="0" applyNumberFormat="1" applyFont="1" applyFill="1" applyBorder="1" applyAlignment="1">
      <alignment horizontal="center" vertical="center" wrapText="1"/>
    </xf>
    <xf numFmtId="14" fontId="4" fillId="3" borderId="43" xfId="0" applyNumberFormat="1" applyFont="1" applyFill="1" applyBorder="1" applyAlignment="1">
      <alignment horizontal="center" vertical="center" wrapText="1"/>
    </xf>
    <xf numFmtId="0" fontId="17" fillId="3" borderId="64" xfId="0" applyFont="1" applyFill="1" applyBorder="1" applyAlignment="1">
      <alignment horizontal="center" vertical="center"/>
    </xf>
    <xf numFmtId="0" fontId="17" fillId="3" borderId="67" xfId="0" applyFont="1" applyFill="1" applyBorder="1" applyAlignment="1">
      <alignment horizontal="center" vertical="center"/>
    </xf>
    <xf numFmtId="0" fontId="17" fillId="3" borderId="44" xfId="0" applyFont="1" applyFill="1" applyBorder="1" applyAlignment="1">
      <alignment horizontal="center" vertical="center" wrapText="1"/>
    </xf>
    <xf numFmtId="0" fontId="17" fillId="3" borderId="48" xfId="0" applyFont="1" applyFill="1" applyBorder="1" applyAlignment="1">
      <alignment horizontal="center" vertical="center" wrapText="1"/>
    </xf>
    <xf numFmtId="0" fontId="17" fillId="3" borderId="36" xfId="0" applyFont="1" applyFill="1" applyBorder="1" applyAlignment="1">
      <alignment horizontal="center" vertical="center" wrapText="1"/>
    </xf>
    <xf numFmtId="0" fontId="20" fillId="3" borderId="65" xfId="0" applyFont="1" applyFill="1" applyBorder="1" applyAlignment="1">
      <alignment horizontal="center" vertical="center"/>
    </xf>
    <xf numFmtId="0" fontId="20" fillId="3" borderId="66" xfId="0" applyFont="1" applyFill="1" applyBorder="1" applyAlignment="1">
      <alignment horizontal="center" vertical="center"/>
    </xf>
    <xf numFmtId="0" fontId="20" fillId="3" borderId="68" xfId="0" applyFont="1" applyFill="1" applyBorder="1" applyAlignment="1">
      <alignment horizontal="center" vertical="center"/>
    </xf>
    <xf numFmtId="0" fontId="20" fillId="3" borderId="58" xfId="0" applyFont="1" applyFill="1" applyBorder="1" applyAlignment="1">
      <alignment horizontal="center" vertical="center"/>
    </xf>
    <xf numFmtId="0" fontId="20" fillId="3" borderId="44" xfId="0" applyFont="1" applyFill="1" applyBorder="1" applyAlignment="1">
      <alignment horizontal="center" vertical="center" wrapText="1"/>
    </xf>
    <xf numFmtId="0" fontId="20" fillId="3" borderId="48" xfId="0" applyFont="1" applyFill="1" applyBorder="1" applyAlignment="1">
      <alignment horizontal="center" vertical="center" wrapText="1"/>
    </xf>
    <xf numFmtId="0" fontId="20" fillId="3" borderId="36" xfId="0" applyFont="1" applyFill="1" applyBorder="1" applyAlignment="1">
      <alignment horizontal="center" vertical="center" wrapText="1"/>
    </xf>
    <xf numFmtId="0" fontId="8" fillId="5" borderId="30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8" fillId="5" borderId="30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wrapText="1"/>
    </xf>
    <xf numFmtId="0" fontId="8" fillId="5" borderId="44" xfId="0" applyFont="1" applyFill="1" applyBorder="1" applyAlignment="1">
      <alignment horizontal="center" vertical="center" wrapText="1"/>
    </xf>
    <xf numFmtId="0" fontId="8" fillId="5" borderId="48" xfId="0" applyFont="1" applyFill="1" applyBorder="1" applyAlignment="1">
      <alignment horizontal="center" vertical="center" wrapText="1"/>
    </xf>
    <xf numFmtId="0" fontId="8" fillId="5" borderId="36" xfId="0" applyFont="1" applyFill="1" applyBorder="1" applyAlignment="1">
      <alignment horizontal="center" vertical="center" wrapText="1"/>
    </xf>
    <xf numFmtId="0" fontId="8" fillId="5" borderId="87" xfId="0" applyFont="1" applyFill="1" applyBorder="1" applyAlignment="1">
      <alignment horizontal="center" vertical="center" wrapText="1"/>
    </xf>
    <xf numFmtId="0" fontId="8" fillId="5" borderId="26" xfId="0" applyFont="1" applyFill="1" applyBorder="1" applyAlignment="1">
      <alignment horizontal="center" vertical="center" wrapText="1"/>
    </xf>
    <xf numFmtId="0" fontId="8" fillId="5" borderId="27" xfId="0" applyFont="1" applyFill="1" applyBorder="1" applyAlignment="1">
      <alignment horizontal="center" vertical="center" wrapText="1"/>
    </xf>
    <xf numFmtId="0" fontId="4" fillId="3" borderId="87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4" fillId="3" borderId="27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2" borderId="0" xfId="0" applyFont="1" applyFill="1" applyAlignment="1">
      <alignment wrapText="1"/>
    </xf>
    <xf numFmtId="0" fontId="4" fillId="3" borderId="2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6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wrapText="1"/>
    </xf>
    <xf numFmtId="0" fontId="4" fillId="3" borderId="25" xfId="0" applyFont="1" applyFill="1" applyBorder="1" applyAlignment="1">
      <alignment horizontal="center" wrapText="1"/>
    </xf>
    <xf numFmtId="0" fontId="4" fillId="3" borderId="39" xfId="0" applyFont="1" applyFill="1" applyBorder="1" applyAlignment="1">
      <alignment horizontal="center" wrapText="1"/>
    </xf>
    <xf numFmtId="0" fontId="4" fillId="3" borderId="9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45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4" fillId="2" borderId="0" xfId="0" applyFont="1" applyFill="1" applyAlignment="1">
      <alignment horizontal="left" wrapText="1"/>
    </xf>
    <xf numFmtId="2" fontId="8" fillId="3" borderId="23" xfId="0" applyNumberFormat="1" applyFont="1" applyFill="1" applyBorder="1" applyAlignment="1">
      <alignment horizontal="center" vertical="center" wrapText="1"/>
    </xf>
    <xf numFmtId="2" fontId="8" fillId="3" borderId="38" xfId="0" applyNumberFormat="1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4" fillId="3" borderId="50" xfId="0" applyFont="1" applyFill="1" applyBorder="1"/>
    <xf numFmtId="0" fontId="8" fillId="3" borderId="23" xfId="0" applyFont="1" applyFill="1" applyBorder="1" applyAlignment="1">
      <alignment horizontal="center" vertical="center" wrapText="1"/>
    </xf>
    <xf numFmtId="0" fontId="4" fillId="3" borderId="38" xfId="0" applyFont="1" applyFill="1" applyBorder="1"/>
    <xf numFmtId="0" fontId="8" fillId="3" borderId="86" xfId="0" applyFont="1" applyFill="1" applyBorder="1" applyAlignment="1">
      <alignment horizontal="center" vertical="center" wrapText="1"/>
    </xf>
    <xf numFmtId="0" fontId="4" fillId="3" borderId="29" xfId="0" applyFont="1" applyFill="1" applyBorder="1"/>
    <xf numFmtId="0" fontId="8" fillId="3" borderId="24" xfId="0" applyFont="1" applyFill="1" applyBorder="1" applyAlignment="1">
      <alignment horizontal="center" vertical="center" wrapText="1"/>
    </xf>
    <xf numFmtId="0" fontId="4" fillId="3" borderId="39" xfId="0" applyFont="1" applyFill="1" applyBorder="1"/>
    <xf numFmtId="0" fontId="4" fillId="3" borderId="54" xfId="0" applyFont="1" applyFill="1" applyBorder="1" applyAlignment="1">
      <alignment horizontal="center" vertical="center" wrapText="1"/>
    </xf>
    <xf numFmtId="0" fontId="4" fillId="2" borderId="68" xfId="0" applyFont="1" applyFill="1" applyBorder="1" applyAlignment="1"/>
    <xf numFmtId="0" fontId="4" fillId="2" borderId="0" xfId="0" applyFont="1" applyFill="1" applyBorder="1" applyAlignment="1"/>
    <xf numFmtId="0" fontId="4" fillId="3" borderId="86" xfId="0" applyFont="1" applyFill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/>
    </xf>
    <xf numFmtId="0" fontId="4" fillId="3" borderId="46" xfId="0" applyFont="1" applyFill="1" applyBorder="1" applyAlignment="1">
      <alignment horizontal="center" vertical="center" wrapText="1"/>
    </xf>
    <xf numFmtId="0" fontId="4" fillId="3" borderId="92" xfId="0" applyFont="1" applyFill="1" applyBorder="1" applyAlignment="1">
      <alignment horizontal="center" vertical="center" wrapText="1"/>
    </xf>
    <xf numFmtId="0" fontId="4" fillId="3" borderId="67" xfId="0" applyFont="1" applyFill="1" applyBorder="1" applyAlignment="1">
      <alignment horizontal="center" vertical="center" wrapText="1"/>
    </xf>
    <xf numFmtId="0" fontId="4" fillId="3" borderId="4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3" borderId="51" xfId="0" applyFont="1" applyFill="1" applyBorder="1" applyAlignment="1">
      <alignment horizontal="left" vertical="center" wrapText="1"/>
    </xf>
    <xf numFmtId="0" fontId="4" fillId="3" borderId="45" xfId="0" applyFont="1" applyFill="1" applyBorder="1" applyAlignment="1">
      <alignment horizontal="left" vertical="center" wrapText="1"/>
    </xf>
    <xf numFmtId="0" fontId="4" fillId="3" borderId="46" xfId="0" applyFont="1" applyFill="1" applyBorder="1" applyAlignment="1">
      <alignment horizontal="left" vertical="center" wrapText="1"/>
    </xf>
  </cellXfs>
  <cellStyles count="4">
    <cellStyle name="Dziesiętny" xfId="2" builtinId="3"/>
    <cellStyle name="Normalny" xfId="0" builtinId="0"/>
    <cellStyle name="Procentowy" xfId="3" builtinId="5"/>
    <cellStyle name="S6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499984740745262"/>
    <pageSetUpPr fitToPage="1"/>
  </sheetPr>
  <dimension ref="B2:J11"/>
  <sheetViews>
    <sheetView tabSelected="1" workbookViewId="0">
      <selection activeCell="B1" sqref="B1"/>
    </sheetView>
  </sheetViews>
  <sheetFormatPr defaultRowHeight="15" x14ac:dyDescent="0.25"/>
  <cols>
    <col min="1" max="1" width="2.28515625" style="11" customWidth="1"/>
    <col min="2" max="2" width="32" style="11" customWidth="1"/>
    <col min="3" max="3" width="12" style="11" customWidth="1"/>
    <col min="4" max="4" width="9.5703125" style="11" customWidth="1"/>
    <col min="5" max="5" width="8.7109375" style="11" customWidth="1"/>
    <col min="6" max="6" width="10.85546875" style="11" customWidth="1"/>
    <col min="7" max="7" width="11.140625" style="11" customWidth="1"/>
    <col min="8" max="8" width="8.85546875" style="11" customWidth="1"/>
    <col min="9" max="9" width="14.28515625" style="11" customWidth="1"/>
    <col min="10" max="10" width="14" style="11" customWidth="1"/>
    <col min="11" max="16384" width="9.140625" style="11"/>
  </cols>
  <sheetData>
    <row r="2" spans="2:10" x14ac:dyDescent="0.25">
      <c r="B2" s="11" t="s">
        <v>415</v>
      </c>
    </row>
    <row r="3" spans="2:10" x14ac:dyDescent="0.25">
      <c r="B3" s="11" t="s">
        <v>416</v>
      </c>
    </row>
    <row r="4" spans="2:10" ht="15.75" thickBot="1" x14ac:dyDescent="0.3"/>
    <row r="5" spans="2:10" ht="30" customHeight="1" x14ac:dyDescent="0.25">
      <c r="B5" s="692" t="s">
        <v>150</v>
      </c>
      <c r="C5" s="695" t="s">
        <v>135</v>
      </c>
      <c r="D5" s="695"/>
      <c r="E5" s="696"/>
      <c r="F5" s="695" t="s">
        <v>136</v>
      </c>
      <c r="G5" s="695"/>
      <c r="H5" s="696"/>
      <c r="I5" s="695" t="s">
        <v>156</v>
      </c>
      <c r="J5" s="699" t="s">
        <v>157</v>
      </c>
    </row>
    <row r="6" spans="2:10" ht="26.25" customHeight="1" x14ac:dyDescent="0.25">
      <c r="B6" s="693"/>
      <c r="C6" s="702" t="s">
        <v>153</v>
      </c>
      <c r="D6" s="703" t="s">
        <v>133</v>
      </c>
      <c r="E6" s="704"/>
      <c r="F6" s="702" t="s">
        <v>153</v>
      </c>
      <c r="G6" s="703" t="s">
        <v>133</v>
      </c>
      <c r="H6" s="704"/>
      <c r="I6" s="697"/>
      <c r="J6" s="700"/>
    </row>
    <row r="7" spans="2:10" ht="43.5" customHeight="1" thickBot="1" x14ac:dyDescent="0.3">
      <c r="B7" s="694"/>
      <c r="C7" s="698"/>
      <c r="D7" s="450" t="s">
        <v>154</v>
      </c>
      <c r="E7" s="114" t="s">
        <v>155</v>
      </c>
      <c r="F7" s="698"/>
      <c r="G7" s="450" t="s">
        <v>154</v>
      </c>
      <c r="H7" s="114" t="s">
        <v>155</v>
      </c>
      <c r="I7" s="698"/>
      <c r="J7" s="701"/>
    </row>
    <row r="8" spans="2:10" ht="34.5" customHeight="1" x14ac:dyDescent="0.25">
      <c r="B8" s="169" t="s">
        <v>4</v>
      </c>
      <c r="C8" s="408">
        <v>123514</v>
      </c>
      <c r="D8" s="72">
        <v>63579</v>
      </c>
      <c r="E8" s="145">
        <f>D8*100/C8</f>
        <v>51.475136421782146</v>
      </c>
      <c r="F8" s="408">
        <v>107567</v>
      </c>
      <c r="G8" s="72">
        <v>56384</v>
      </c>
      <c r="H8" s="145">
        <f>G8*100/F8</f>
        <v>52.417563007241995</v>
      </c>
      <c r="I8" s="83">
        <f>SUM(F8-C8)</f>
        <v>-15947</v>
      </c>
      <c r="J8" s="469">
        <f>SUM(I8/C8*100)</f>
        <v>-12.911087002283143</v>
      </c>
    </row>
    <row r="9" spans="2:10" ht="27" customHeight="1" x14ac:dyDescent="0.25">
      <c r="B9" s="12" t="s">
        <v>0</v>
      </c>
      <c r="C9" s="77">
        <v>99103</v>
      </c>
      <c r="D9" s="9">
        <v>49267</v>
      </c>
      <c r="E9" s="7">
        <f>D9*100/C9</f>
        <v>49.712924936682036</v>
      </c>
      <c r="F9" s="77">
        <v>88964</v>
      </c>
      <c r="G9" s="9">
        <v>45158</v>
      </c>
      <c r="H9" s="7">
        <f>G9*100/F9</f>
        <v>50.759857920057549</v>
      </c>
      <c r="I9" s="77">
        <f>SUM(F9-C9)</f>
        <v>-10139</v>
      </c>
      <c r="J9" s="468">
        <f>SUM(I9/C9*100)</f>
        <v>-10.230770006962453</v>
      </c>
    </row>
    <row r="10" spans="2:10" ht="36" customHeight="1" x14ac:dyDescent="0.25">
      <c r="B10" s="12" t="s">
        <v>151</v>
      </c>
      <c r="C10" s="77">
        <v>5327</v>
      </c>
      <c r="D10" s="9">
        <v>2706</v>
      </c>
      <c r="E10" s="7">
        <f>D10*100/C10</f>
        <v>50.797822414116766</v>
      </c>
      <c r="F10" s="77">
        <v>4277</v>
      </c>
      <c r="G10" s="9">
        <v>2301</v>
      </c>
      <c r="H10" s="7">
        <f>G10*100/F10</f>
        <v>53.799392097264437</v>
      </c>
      <c r="I10" s="77">
        <f>SUM(F10-C10)</f>
        <v>-1050</v>
      </c>
      <c r="J10" s="468">
        <f>SUM(I10/C10*100)</f>
        <v>-19.710906701708279</v>
      </c>
    </row>
    <row r="11" spans="2:10" ht="27.75" customHeight="1" thickBot="1" x14ac:dyDescent="0.3">
      <c r="B11" s="129" t="s">
        <v>2</v>
      </c>
      <c r="C11" s="3">
        <v>24411</v>
      </c>
      <c r="D11" s="5">
        <v>14312</v>
      </c>
      <c r="E11" s="8">
        <f>D11*100/C11</f>
        <v>58.629306460202365</v>
      </c>
      <c r="F11" s="3">
        <v>18603</v>
      </c>
      <c r="G11" s="5">
        <v>11226</v>
      </c>
      <c r="H11" s="8">
        <f>G11*100/F11</f>
        <v>60.345105628124493</v>
      </c>
      <c r="I11" s="3">
        <f>SUM(F11-C11)</f>
        <v>-5808</v>
      </c>
      <c r="J11" s="470">
        <f>SUM(I11/C11*100)</f>
        <v>-23.792552537790339</v>
      </c>
    </row>
  </sheetData>
  <mergeCells count="9">
    <mergeCell ref="B5:B7"/>
    <mergeCell ref="F5:H5"/>
    <mergeCell ref="C5:E5"/>
    <mergeCell ref="I5:I7"/>
    <mergeCell ref="J5:J7"/>
    <mergeCell ref="F6:F7"/>
    <mergeCell ref="G6:H6"/>
    <mergeCell ref="C6:C7"/>
    <mergeCell ref="D6:E6"/>
  </mergeCells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B1:K29"/>
  <sheetViews>
    <sheetView zoomScale="120" zoomScaleNormal="120" workbookViewId="0">
      <selection activeCell="B1" sqref="B1"/>
    </sheetView>
  </sheetViews>
  <sheetFormatPr defaultRowHeight="15" x14ac:dyDescent="0.25"/>
  <cols>
    <col min="1" max="1" width="1.42578125" style="2" customWidth="1"/>
    <col min="2" max="2" width="19.7109375" style="2" customWidth="1"/>
    <col min="3" max="3" width="8.42578125" style="2" customWidth="1"/>
    <col min="4" max="4" width="7.85546875" style="2" customWidth="1"/>
    <col min="5" max="5" width="8.5703125" style="2" customWidth="1"/>
    <col min="6" max="6" width="8.7109375" style="2" customWidth="1"/>
    <col min="7" max="8" width="8.5703125" style="2" customWidth="1"/>
    <col min="9" max="9" width="8" style="2" customWidth="1"/>
    <col min="10" max="16384" width="9.140625" style="2"/>
  </cols>
  <sheetData>
    <row r="1" spans="2:9" ht="12.75" customHeight="1" x14ac:dyDescent="0.25"/>
    <row r="2" spans="2:9" x14ac:dyDescent="0.25">
      <c r="B2" s="606" t="s">
        <v>403</v>
      </c>
      <c r="C2" s="607"/>
      <c r="D2" s="607"/>
      <c r="E2" s="607"/>
      <c r="F2" s="607"/>
      <c r="G2" s="607"/>
      <c r="H2" s="607"/>
      <c r="I2" s="607"/>
    </row>
    <row r="3" spans="2:9" x14ac:dyDescent="0.25">
      <c r="B3" s="607" t="s">
        <v>358</v>
      </c>
      <c r="C3" s="607"/>
      <c r="D3" s="607"/>
      <c r="E3" s="607"/>
      <c r="F3" s="607"/>
      <c r="G3" s="607"/>
      <c r="H3" s="607"/>
      <c r="I3" s="607"/>
    </row>
    <row r="4" spans="2:9" ht="15.75" thickBot="1" x14ac:dyDescent="0.3">
      <c r="B4" s="607" t="s">
        <v>359</v>
      </c>
      <c r="C4" s="607"/>
      <c r="D4" s="607"/>
      <c r="E4" s="607"/>
      <c r="F4" s="607"/>
      <c r="G4" s="607"/>
      <c r="H4" s="607"/>
      <c r="I4" s="607"/>
    </row>
    <row r="5" spans="2:9" x14ac:dyDescent="0.25">
      <c r="B5" s="608"/>
      <c r="C5" s="609"/>
      <c r="D5" s="756" t="s">
        <v>226</v>
      </c>
      <c r="E5" s="756"/>
      <c r="F5" s="756"/>
      <c r="G5" s="756"/>
      <c r="H5" s="756"/>
      <c r="I5" s="757"/>
    </row>
    <row r="6" spans="2:9" ht="15.75" thickBot="1" x14ac:dyDescent="0.3">
      <c r="B6" s="610" t="s">
        <v>3</v>
      </c>
      <c r="C6" s="611"/>
      <c r="D6" s="758"/>
      <c r="E6" s="758"/>
      <c r="F6" s="758"/>
      <c r="G6" s="758"/>
      <c r="H6" s="758"/>
      <c r="I6" s="759"/>
    </row>
    <row r="7" spans="2:9" ht="24" customHeight="1" thickBot="1" x14ac:dyDescent="0.3">
      <c r="B7" s="612"/>
      <c r="C7" s="613" t="s">
        <v>153</v>
      </c>
      <c r="D7" s="614" t="s">
        <v>424</v>
      </c>
      <c r="E7" s="615" t="s">
        <v>425</v>
      </c>
      <c r="F7" s="615" t="s">
        <v>426</v>
      </c>
      <c r="G7" s="615" t="s">
        <v>427</v>
      </c>
      <c r="H7" s="615" t="s">
        <v>428</v>
      </c>
      <c r="I7" s="616" t="s">
        <v>429</v>
      </c>
    </row>
    <row r="8" spans="2:9" ht="19.5" customHeight="1" thickBot="1" x14ac:dyDescent="0.3">
      <c r="B8" s="581" t="s">
        <v>67</v>
      </c>
      <c r="C8" s="582">
        <f>SUM(D8:I8)</f>
        <v>107567</v>
      </c>
      <c r="D8" s="583">
        <f t="shared" ref="D8:I8" si="0">SUM(D10:D15)</f>
        <v>9441</v>
      </c>
      <c r="E8" s="584">
        <f t="shared" si="0"/>
        <v>18964</v>
      </c>
      <c r="F8" s="584">
        <f t="shared" si="0"/>
        <v>15118</v>
      </c>
      <c r="G8" s="584">
        <f t="shared" si="0"/>
        <v>15422</v>
      </c>
      <c r="H8" s="584">
        <f t="shared" si="0"/>
        <v>16579</v>
      </c>
      <c r="I8" s="585">
        <f t="shared" si="0"/>
        <v>32043</v>
      </c>
    </row>
    <row r="9" spans="2:9" ht="16.5" customHeight="1" thickBot="1" x14ac:dyDescent="0.3">
      <c r="B9" s="586" t="s">
        <v>68</v>
      </c>
      <c r="C9" s="587"/>
      <c r="D9" s="587"/>
      <c r="E9" s="587"/>
      <c r="F9" s="587"/>
      <c r="G9" s="587"/>
      <c r="H9" s="587"/>
      <c r="I9" s="588"/>
    </row>
    <row r="10" spans="2:9" ht="18" customHeight="1" thickTop="1" x14ac:dyDescent="0.25">
      <c r="B10" s="617" t="s">
        <v>69</v>
      </c>
      <c r="C10" s="618">
        <f t="shared" ref="C10:C15" si="1">SUM(D10:I10)</f>
        <v>16279</v>
      </c>
      <c r="D10" s="589">
        <v>2370</v>
      </c>
      <c r="E10" s="590">
        <v>4830</v>
      </c>
      <c r="F10" s="590">
        <v>3678</v>
      </c>
      <c r="G10" s="590">
        <v>2108</v>
      </c>
      <c r="H10" s="590">
        <v>2039</v>
      </c>
      <c r="I10" s="591">
        <v>1254</v>
      </c>
    </row>
    <row r="11" spans="2:9" ht="15.75" customHeight="1" x14ac:dyDescent="0.25">
      <c r="B11" s="619" t="s">
        <v>70</v>
      </c>
      <c r="C11" s="620">
        <f t="shared" si="1"/>
        <v>32938</v>
      </c>
      <c r="D11" s="592">
        <v>3295</v>
      </c>
      <c r="E11" s="593">
        <v>6212</v>
      </c>
      <c r="F11" s="593">
        <v>4939</v>
      </c>
      <c r="G11" s="593">
        <v>5376</v>
      </c>
      <c r="H11" s="593">
        <v>5506</v>
      </c>
      <c r="I11" s="594">
        <v>7610</v>
      </c>
    </row>
    <row r="12" spans="2:9" x14ac:dyDescent="0.25">
      <c r="B12" s="619" t="s">
        <v>71</v>
      </c>
      <c r="C12" s="620">
        <f t="shared" si="1"/>
        <v>23781</v>
      </c>
      <c r="D12" s="592">
        <v>1720</v>
      </c>
      <c r="E12" s="593">
        <v>3502</v>
      </c>
      <c r="F12" s="593">
        <v>2895</v>
      </c>
      <c r="G12" s="593">
        <v>3521</v>
      </c>
      <c r="H12" s="593">
        <v>3772</v>
      </c>
      <c r="I12" s="594">
        <v>8371</v>
      </c>
    </row>
    <row r="13" spans="2:9" x14ac:dyDescent="0.25">
      <c r="B13" s="619" t="s">
        <v>72</v>
      </c>
      <c r="C13" s="620">
        <f t="shared" si="1"/>
        <v>19278</v>
      </c>
      <c r="D13" s="592">
        <v>1313</v>
      </c>
      <c r="E13" s="593">
        <v>2703</v>
      </c>
      <c r="F13" s="593">
        <v>2163</v>
      </c>
      <c r="G13" s="593">
        <v>2510</v>
      </c>
      <c r="H13" s="593">
        <v>2919</v>
      </c>
      <c r="I13" s="594">
        <v>7670</v>
      </c>
    </row>
    <row r="14" spans="2:9" x14ac:dyDescent="0.25">
      <c r="B14" s="619" t="s">
        <v>73</v>
      </c>
      <c r="C14" s="620">
        <f t="shared" si="1"/>
        <v>10214</v>
      </c>
      <c r="D14" s="592">
        <v>534</v>
      </c>
      <c r="E14" s="593">
        <v>1218</v>
      </c>
      <c r="F14" s="593">
        <v>1011</v>
      </c>
      <c r="G14" s="593">
        <v>1339</v>
      </c>
      <c r="H14" s="593">
        <v>1579</v>
      </c>
      <c r="I14" s="594">
        <v>4533</v>
      </c>
    </row>
    <row r="15" spans="2:9" x14ac:dyDescent="0.25">
      <c r="B15" s="619" t="s">
        <v>74</v>
      </c>
      <c r="C15" s="620">
        <f t="shared" si="1"/>
        <v>5077</v>
      </c>
      <c r="D15" s="592">
        <v>209</v>
      </c>
      <c r="E15" s="593">
        <v>499</v>
      </c>
      <c r="F15" s="593">
        <v>432</v>
      </c>
      <c r="G15" s="593">
        <v>568</v>
      </c>
      <c r="H15" s="593">
        <v>764</v>
      </c>
      <c r="I15" s="594">
        <v>2605</v>
      </c>
    </row>
    <row r="16" spans="2:9" ht="18" customHeight="1" thickBot="1" x14ac:dyDescent="0.3">
      <c r="B16" s="595" t="s">
        <v>75</v>
      </c>
      <c r="C16" s="596"/>
      <c r="D16" s="596"/>
      <c r="E16" s="596"/>
      <c r="F16" s="596"/>
      <c r="G16" s="596"/>
      <c r="H16" s="596"/>
      <c r="I16" s="597"/>
    </row>
    <row r="17" spans="2:11" ht="15.75" thickTop="1" x14ac:dyDescent="0.25">
      <c r="B17" s="617" t="s">
        <v>76</v>
      </c>
      <c r="C17" s="618">
        <f t="shared" ref="C17:C21" si="2">SUM(D17:I17)</f>
        <v>16099</v>
      </c>
      <c r="D17" s="589">
        <v>1674</v>
      </c>
      <c r="E17" s="590">
        <v>3438</v>
      </c>
      <c r="F17" s="590">
        <v>2768</v>
      </c>
      <c r="G17" s="590">
        <v>2577</v>
      </c>
      <c r="H17" s="590">
        <v>2454</v>
      </c>
      <c r="I17" s="591">
        <v>3188</v>
      </c>
    </row>
    <row r="18" spans="2:11" ht="22.5" x14ac:dyDescent="0.25">
      <c r="B18" s="619" t="s">
        <v>14</v>
      </c>
      <c r="C18" s="620">
        <f t="shared" si="2"/>
        <v>27328</v>
      </c>
      <c r="D18" s="592">
        <v>2504</v>
      </c>
      <c r="E18" s="593">
        <v>5031</v>
      </c>
      <c r="F18" s="593">
        <v>4135</v>
      </c>
      <c r="G18" s="593">
        <v>3979</v>
      </c>
      <c r="H18" s="593">
        <v>4249</v>
      </c>
      <c r="I18" s="594">
        <v>7430</v>
      </c>
      <c r="K18" s="86"/>
    </row>
    <row r="19" spans="2:11" x14ac:dyDescent="0.25">
      <c r="B19" s="619" t="s">
        <v>83</v>
      </c>
      <c r="C19" s="620">
        <f t="shared" si="2"/>
        <v>11196</v>
      </c>
      <c r="D19" s="592">
        <v>1107</v>
      </c>
      <c r="E19" s="593">
        <v>2239</v>
      </c>
      <c r="F19" s="593">
        <v>1704</v>
      </c>
      <c r="G19" s="593">
        <v>1740</v>
      </c>
      <c r="H19" s="593">
        <v>1696</v>
      </c>
      <c r="I19" s="594">
        <v>2710</v>
      </c>
    </row>
    <row r="20" spans="2:11" x14ac:dyDescent="0.25">
      <c r="B20" s="619" t="s">
        <v>77</v>
      </c>
      <c r="C20" s="620">
        <f t="shared" si="2"/>
        <v>31356</v>
      </c>
      <c r="D20" s="592">
        <v>2689</v>
      </c>
      <c r="E20" s="593">
        <v>5251</v>
      </c>
      <c r="F20" s="593">
        <v>4143</v>
      </c>
      <c r="G20" s="593">
        <v>4198</v>
      </c>
      <c r="H20" s="593">
        <v>4689</v>
      </c>
      <c r="I20" s="594">
        <v>10386</v>
      </c>
    </row>
    <row r="21" spans="2:11" x14ac:dyDescent="0.25">
      <c r="B21" s="619" t="s">
        <v>78</v>
      </c>
      <c r="C21" s="620">
        <f t="shared" si="2"/>
        <v>21588</v>
      </c>
      <c r="D21" s="592">
        <v>1467</v>
      </c>
      <c r="E21" s="593">
        <v>3005</v>
      </c>
      <c r="F21" s="593">
        <v>2368</v>
      </c>
      <c r="G21" s="593">
        <v>2928</v>
      </c>
      <c r="H21" s="593">
        <v>3491</v>
      </c>
      <c r="I21" s="594">
        <v>8329</v>
      </c>
    </row>
    <row r="22" spans="2:11" ht="15.75" thickBot="1" x14ac:dyDescent="0.3">
      <c r="B22" s="598" t="s">
        <v>79</v>
      </c>
      <c r="C22" s="599"/>
      <c r="D22" s="596"/>
      <c r="E22" s="596"/>
      <c r="F22" s="596"/>
      <c r="G22" s="596"/>
      <c r="H22" s="596"/>
      <c r="I22" s="597"/>
    </row>
    <row r="23" spans="2:11" ht="15.75" thickTop="1" x14ac:dyDescent="0.25">
      <c r="B23" s="621" t="s">
        <v>80</v>
      </c>
      <c r="C23" s="622">
        <f t="shared" ref="C23:C29" si="3">SUM(D23:I23)</f>
        <v>21276</v>
      </c>
      <c r="D23" s="600">
        <v>2472</v>
      </c>
      <c r="E23" s="601">
        <v>4540</v>
      </c>
      <c r="F23" s="601">
        <v>3223</v>
      </c>
      <c r="G23" s="601">
        <v>2993</v>
      </c>
      <c r="H23" s="601">
        <v>3164</v>
      </c>
      <c r="I23" s="602">
        <v>4884</v>
      </c>
    </row>
    <row r="24" spans="2:11" x14ac:dyDescent="0.25">
      <c r="B24" s="623" t="s">
        <v>84</v>
      </c>
      <c r="C24" s="620">
        <f t="shared" si="3"/>
        <v>24768</v>
      </c>
      <c r="D24" s="592">
        <v>2394</v>
      </c>
      <c r="E24" s="593">
        <v>4587</v>
      </c>
      <c r="F24" s="593">
        <v>3497</v>
      </c>
      <c r="G24" s="593">
        <v>3812</v>
      </c>
      <c r="H24" s="593">
        <v>3880</v>
      </c>
      <c r="I24" s="594">
        <v>6598</v>
      </c>
    </row>
    <row r="25" spans="2:11" x14ac:dyDescent="0.25">
      <c r="B25" s="623" t="s">
        <v>85</v>
      </c>
      <c r="C25" s="620">
        <f t="shared" si="3"/>
        <v>15536</v>
      </c>
      <c r="D25" s="592">
        <v>1273</v>
      </c>
      <c r="E25" s="593">
        <v>2542</v>
      </c>
      <c r="F25" s="593">
        <v>1959</v>
      </c>
      <c r="G25" s="593">
        <v>2501</v>
      </c>
      <c r="H25" s="593">
        <v>2452</v>
      </c>
      <c r="I25" s="594">
        <v>4809</v>
      </c>
    </row>
    <row r="26" spans="2:11" x14ac:dyDescent="0.25">
      <c r="B26" s="623" t="s">
        <v>86</v>
      </c>
      <c r="C26" s="620">
        <f t="shared" si="3"/>
        <v>15368</v>
      </c>
      <c r="D26" s="592">
        <v>1072</v>
      </c>
      <c r="E26" s="593">
        <v>2324</v>
      </c>
      <c r="F26" s="593">
        <v>1832</v>
      </c>
      <c r="G26" s="593">
        <v>2217</v>
      </c>
      <c r="H26" s="593">
        <v>2335</v>
      </c>
      <c r="I26" s="594">
        <v>5588</v>
      </c>
    </row>
    <row r="27" spans="2:11" x14ac:dyDescent="0.25">
      <c r="B27" s="624" t="s">
        <v>87</v>
      </c>
      <c r="C27" s="620">
        <f t="shared" si="3"/>
        <v>9035</v>
      </c>
      <c r="D27" s="592">
        <v>700</v>
      </c>
      <c r="E27" s="593">
        <v>1293</v>
      </c>
      <c r="F27" s="593">
        <v>1067</v>
      </c>
      <c r="G27" s="593">
        <v>1369</v>
      </c>
      <c r="H27" s="593">
        <v>1449</v>
      </c>
      <c r="I27" s="594">
        <v>3157</v>
      </c>
    </row>
    <row r="28" spans="2:11" x14ac:dyDescent="0.25">
      <c r="B28" s="623" t="s">
        <v>88</v>
      </c>
      <c r="C28" s="620">
        <f t="shared" si="3"/>
        <v>2981</v>
      </c>
      <c r="D28" s="592">
        <v>267</v>
      </c>
      <c r="E28" s="593">
        <v>573</v>
      </c>
      <c r="F28" s="593">
        <v>483</v>
      </c>
      <c r="G28" s="593">
        <v>539</v>
      </c>
      <c r="H28" s="593">
        <v>448</v>
      </c>
      <c r="I28" s="594">
        <v>671</v>
      </c>
    </row>
    <row r="29" spans="2:11" ht="15.75" thickBot="1" x14ac:dyDescent="0.3">
      <c r="B29" s="625" t="s">
        <v>81</v>
      </c>
      <c r="C29" s="626">
        <f t="shared" si="3"/>
        <v>18603</v>
      </c>
      <c r="D29" s="603">
        <v>1263</v>
      </c>
      <c r="E29" s="604">
        <v>3105</v>
      </c>
      <c r="F29" s="604">
        <v>3057</v>
      </c>
      <c r="G29" s="604">
        <v>1991</v>
      </c>
      <c r="H29" s="604">
        <v>2851</v>
      </c>
      <c r="I29" s="605">
        <v>6336</v>
      </c>
    </row>
  </sheetData>
  <mergeCells count="1">
    <mergeCell ref="D5:I6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B1:I32"/>
  <sheetViews>
    <sheetView zoomScale="130" zoomScaleNormal="130" workbookViewId="0">
      <selection activeCell="B1" sqref="B1"/>
    </sheetView>
  </sheetViews>
  <sheetFormatPr defaultRowHeight="11.25" x14ac:dyDescent="0.2"/>
  <cols>
    <col min="1" max="1" width="1.85546875" style="636" customWidth="1"/>
    <col min="2" max="2" width="20.28515625" style="636" customWidth="1"/>
    <col min="3" max="3" width="7.7109375" style="636" customWidth="1"/>
    <col min="4" max="4" width="6.85546875" style="636" customWidth="1"/>
    <col min="5" max="6" width="7.85546875" style="636" customWidth="1"/>
    <col min="7" max="7" width="8.85546875" style="636" customWidth="1"/>
    <col min="8" max="8" width="8.7109375" style="636" customWidth="1"/>
    <col min="9" max="9" width="7.85546875" style="636" customWidth="1"/>
    <col min="10" max="16384" width="9.140625" style="636"/>
  </cols>
  <sheetData>
    <row r="1" spans="2:9" ht="12" customHeight="1" x14ac:dyDescent="0.2"/>
    <row r="2" spans="2:9" x14ac:dyDescent="0.2">
      <c r="B2" s="606" t="s">
        <v>402</v>
      </c>
      <c r="C2" s="607"/>
      <c r="D2" s="607"/>
      <c r="E2" s="607"/>
      <c r="F2" s="607"/>
      <c r="G2" s="607"/>
      <c r="H2" s="607"/>
      <c r="I2" s="607"/>
    </row>
    <row r="3" spans="2:9" x14ac:dyDescent="0.2">
      <c r="B3" s="607" t="s">
        <v>395</v>
      </c>
      <c r="C3" s="607"/>
      <c r="D3" s="607"/>
      <c r="E3" s="607"/>
      <c r="F3" s="607"/>
      <c r="G3" s="607"/>
      <c r="H3" s="607"/>
      <c r="I3" s="607"/>
    </row>
    <row r="4" spans="2:9" ht="12" thickBot="1" x14ac:dyDescent="0.25">
      <c r="B4" s="607" t="s">
        <v>396</v>
      </c>
      <c r="C4" s="607"/>
      <c r="D4" s="607"/>
      <c r="E4" s="607"/>
      <c r="F4" s="607"/>
      <c r="G4" s="607"/>
      <c r="H4" s="607"/>
      <c r="I4" s="607"/>
    </row>
    <row r="5" spans="2:9" x14ac:dyDescent="0.2">
      <c r="B5" s="608"/>
      <c r="C5" s="609"/>
      <c r="D5" s="756" t="s">
        <v>94</v>
      </c>
      <c r="E5" s="756"/>
      <c r="F5" s="756"/>
      <c r="G5" s="756"/>
      <c r="H5" s="756"/>
      <c r="I5" s="757"/>
    </row>
    <row r="6" spans="2:9" ht="12.75" customHeight="1" thickBot="1" x14ac:dyDescent="0.25">
      <c r="B6" s="610" t="s">
        <v>3</v>
      </c>
      <c r="C6" s="611"/>
      <c r="D6" s="758"/>
      <c r="E6" s="758"/>
      <c r="F6" s="758"/>
      <c r="G6" s="758"/>
      <c r="H6" s="758"/>
      <c r="I6" s="759"/>
    </row>
    <row r="7" spans="2:9" ht="33.75" customHeight="1" thickBot="1" x14ac:dyDescent="0.25">
      <c r="B7" s="612"/>
      <c r="C7" s="613" t="s">
        <v>430</v>
      </c>
      <c r="D7" s="614" t="s">
        <v>424</v>
      </c>
      <c r="E7" s="615" t="s">
        <v>425</v>
      </c>
      <c r="F7" s="615" t="s">
        <v>426</v>
      </c>
      <c r="G7" s="615" t="s">
        <v>427</v>
      </c>
      <c r="H7" s="615" t="s">
        <v>428</v>
      </c>
      <c r="I7" s="616" t="s">
        <v>429</v>
      </c>
    </row>
    <row r="8" spans="2:9" ht="26.25" customHeight="1" thickBot="1" x14ac:dyDescent="0.25">
      <c r="B8" s="581" t="s">
        <v>67</v>
      </c>
      <c r="C8" s="582">
        <f>SUM(D8:I8)</f>
        <v>56384</v>
      </c>
      <c r="D8" s="583">
        <f t="shared" ref="D8:I8" si="0">SUM(D10:D15)</f>
        <v>3558</v>
      </c>
      <c r="E8" s="584">
        <f t="shared" si="0"/>
        <v>8456</v>
      </c>
      <c r="F8" s="584">
        <f t="shared" si="0"/>
        <v>7784</v>
      </c>
      <c r="G8" s="584">
        <f t="shared" si="0"/>
        <v>8074</v>
      </c>
      <c r="H8" s="584">
        <f t="shared" si="0"/>
        <v>9336</v>
      </c>
      <c r="I8" s="585">
        <f t="shared" si="0"/>
        <v>19176</v>
      </c>
    </row>
    <row r="9" spans="2:9" ht="13.5" customHeight="1" thickBot="1" x14ac:dyDescent="0.25">
      <c r="B9" s="586" t="s">
        <v>68</v>
      </c>
      <c r="C9" s="587"/>
      <c r="D9" s="587"/>
      <c r="E9" s="587"/>
      <c r="F9" s="587"/>
      <c r="G9" s="587"/>
      <c r="H9" s="587"/>
      <c r="I9" s="588"/>
    </row>
    <row r="10" spans="2:9" ht="18" customHeight="1" thickTop="1" x14ac:dyDescent="0.2">
      <c r="B10" s="637" t="s">
        <v>69</v>
      </c>
      <c r="C10" s="638">
        <f t="shared" ref="C10:C15" si="1">SUM(D10:I10)</f>
        <v>8249</v>
      </c>
      <c r="D10" s="589">
        <v>900</v>
      </c>
      <c r="E10" s="590">
        <v>2151</v>
      </c>
      <c r="F10" s="590">
        <v>1860</v>
      </c>
      <c r="G10" s="590">
        <v>1183</v>
      </c>
      <c r="H10" s="590">
        <v>1249</v>
      </c>
      <c r="I10" s="591">
        <v>906</v>
      </c>
    </row>
    <row r="11" spans="2:9" ht="15.75" customHeight="1" x14ac:dyDescent="0.2">
      <c r="B11" s="639" t="s">
        <v>70</v>
      </c>
      <c r="C11" s="640">
        <f t="shared" si="1"/>
        <v>19854</v>
      </c>
      <c r="D11" s="592">
        <v>1325</v>
      </c>
      <c r="E11" s="593">
        <v>2948</v>
      </c>
      <c r="F11" s="593">
        <v>2807</v>
      </c>
      <c r="G11" s="593">
        <v>3267</v>
      </c>
      <c r="H11" s="593">
        <v>3792</v>
      </c>
      <c r="I11" s="594">
        <v>5715</v>
      </c>
    </row>
    <row r="12" spans="2:9" x14ac:dyDescent="0.2">
      <c r="B12" s="639" t="s">
        <v>71</v>
      </c>
      <c r="C12" s="640">
        <f t="shared" si="1"/>
        <v>13550</v>
      </c>
      <c r="D12" s="592">
        <v>653</v>
      </c>
      <c r="E12" s="593">
        <v>1622</v>
      </c>
      <c r="F12" s="593">
        <v>1552</v>
      </c>
      <c r="G12" s="593">
        <v>1874</v>
      </c>
      <c r="H12" s="593">
        <v>2228</v>
      </c>
      <c r="I12" s="594">
        <v>5621</v>
      </c>
    </row>
    <row r="13" spans="2:9" x14ac:dyDescent="0.2">
      <c r="B13" s="639" t="s">
        <v>72</v>
      </c>
      <c r="C13" s="640">
        <f t="shared" si="1"/>
        <v>9589</v>
      </c>
      <c r="D13" s="592">
        <v>502</v>
      </c>
      <c r="E13" s="593">
        <v>1229</v>
      </c>
      <c r="F13" s="593">
        <v>1035</v>
      </c>
      <c r="G13" s="593">
        <v>1144</v>
      </c>
      <c r="H13" s="593">
        <v>1350</v>
      </c>
      <c r="I13" s="594">
        <v>4329</v>
      </c>
    </row>
    <row r="14" spans="2:9" x14ac:dyDescent="0.2">
      <c r="B14" s="639" t="s">
        <v>73</v>
      </c>
      <c r="C14" s="640">
        <f t="shared" si="1"/>
        <v>4414</v>
      </c>
      <c r="D14" s="592">
        <v>161</v>
      </c>
      <c r="E14" s="593">
        <v>458</v>
      </c>
      <c r="F14" s="593">
        <v>467</v>
      </c>
      <c r="G14" s="593">
        <v>522</v>
      </c>
      <c r="H14" s="593">
        <v>620</v>
      </c>
      <c r="I14" s="594">
        <v>2186</v>
      </c>
    </row>
    <row r="15" spans="2:9" x14ac:dyDescent="0.2">
      <c r="B15" s="639" t="s">
        <v>74</v>
      </c>
      <c r="C15" s="640">
        <f t="shared" si="1"/>
        <v>728</v>
      </c>
      <c r="D15" s="592">
        <v>17</v>
      </c>
      <c r="E15" s="593">
        <v>48</v>
      </c>
      <c r="F15" s="593">
        <v>63</v>
      </c>
      <c r="G15" s="593">
        <v>84</v>
      </c>
      <c r="H15" s="593">
        <v>97</v>
      </c>
      <c r="I15" s="594">
        <v>419</v>
      </c>
    </row>
    <row r="16" spans="2:9" ht="12" thickBot="1" x14ac:dyDescent="0.25">
      <c r="B16" s="595" t="s">
        <v>75</v>
      </c>
      <c r="C16" s="596"/>
      <c r="D16" s="596"/>
      <c r="E16" s="596"/>
      <c r="F16" s="596"/>
      <c r="G16" s="596"/>
      <c r="H16" s="596"/>
      <c r="I16" s="597"/>
    </row>
    <row r="17" spans="2:9" ht="12" thickTop="1" x14ac:dyDescent="0.2">
      <c r="B17" s="637" t="s">
        <v>76</v>
      </c>
      <c r="C17" s="638">
        <f t="shared" ref="C17:C21" si="2">SUM(D17:I17)</f>
        <v>11313</v>
      </c>
      <c r="D17" s="589">
        <v>999</v>
      </c>
      <c r="E17" s="590">
        <v>2236</v>
      </c>
      <c r="F17" s="590">
        <v>1974</v>
      </c>
      <c r="G17" s="590">
        <v>1884</v>
      </c>
      <c r="H17" s="590">
        <v>1885</v>
      </c>
      <c r="I17" s="591">
        <v>2335</v>
      </c>
    </row>
    <row r="18" spans="2:9" ht="22.5" x14ac:dyDescent="0.2">
      <c r="B18" s="639" t="s">
        <v>14</v>
      </c>
      <c r="C18" s="640">
        <f t="shared" si="2"/>
        <v>16313</v>
      </c>
      <c r="D18" s="592">
        <v>1033</v>
      </c>
      <c r="E18" s="593">
        <v>2413</v>
      </c>
      <c r="F18" s="593">
        <v>2303</v>
      </c>
      <c r="G18" s="593">
        <v>2359</v>
      </c>
      <c r="H18" s="593">
        <v>2774</v>
      </c>
      <c r="I18" s="594">
        <v>5431</v>
      </c>
    </row>
    <row r="19" spans="2:9" x14ac:dyDescent="0.2">
      <c r="B19" s="639" t="s">
        <v>83</v>
      </c>
      <c r="C19" s="640">
        <f t="shared" si="2"/>
        <v>7348</v>
      </c>
      <c r="D19" s="592">
        <v>513</v>
      </c>
      <c r="E19" s="593">
        <v>1252</v>
      </c>
      <c r="F19" s="593">
        <v>1063</v>
      </c>
      <c r="G19" s="593">
        <v>1150</v>
      </c>
      <c r="H19" s="593">
        <v>1236</v>
      </c>
      <c r="I19" s="594">
        <v>2134</v>
      </c>
    </row>
    <row r="20" spans="2:9" x14ac:dyDescent="0.2">
      <c r="B20" s="639" t="s">
        <v>77</v>
      </c>
      <c r="C20" s="640">
        <f t="shared" si="2"/>
        <v>13131</v>
      </c>
      <c r="D20" s="592">
        <v>654</v>
      </c>
      <c r="E20" s="593">
        <v>1652</v>
      </c>
      <c r="F20" s="593">
        <v>1606</v>
      </c>
      <c r="G20" s="593">
        <v>1663</v>
      </c>
      <c r="H20" s="593">
        <v>2060</v>
      </c>
      <c r="I20" s="594">
        <v>5496</v>
      </c>
    </row>
    <row r="21" spans="2:9" x14ac:dyDescent="0.2">
      <c r="B21" s="639" t="s">
        <v>78</v>
      </c>
      <c r="C21" s="640">
        <f t="shared" si="2"/>
        <v>8279</v>
      </c>
      <c r="D21" s="592">
        <v>359</v>
      </c>
      <c r="E21" s="593">
        <v>903</v>
      </c>
      <c r="F21" s="593">
        <v>838</v>
      </c>
      <c r="G21" s="593">
        <v>1018</v>
      </c>
      <c r="H21" s="593">
        <v>1381</v>
      </c>
      <c r="I21" s="594">
        <v>3780</v>
      </c>
    </row>
    <row r="22" spans="2:9" ht="12" thickBot="1" x14ac:dyDescent="0.25">
      <c r="B22" s="598" t="s">
        <v>79</v>
      </c>
      <c r="C22" s="599"/>
      <c r="D22" s="596"/>
      <c r="E22" s="596"/>
      <c r="F22" s="596"/>
      <c r="G22" s="596"/>
      <c r="H22" s="596"/>
      <c r="I22" s="597"/>
    </row>
    <row r="23" spans="2:9" ht="12" thickTop="1" x14ac:dyDescent="0.2">
      <c r="B23" s="641" t="s">
        <v>80</v>
      </c>
      <c r="C23" s="642">
        <f t="shared" ref="C23:C29" si="3">SUM(D23:I23)</f>
        <v>12200</v>
      </c>
      <c r="D23" s="600">
        <v>1133</v>
      </c>
      <c r="E23" s="601">
        <v>2218</v>
      </c>
      <c r="F23" s="601">
        <v>1842</v>
      </c>
      <c r="G23" s="601">
        <v>1764</v>
      </c>
      <c r="H23" s="601">
        <v>2032</v>
      </c>
      <c r="I23" s="602">
        <v>3211</v>
      </c>
    </row>
    <row r="24" spans="2:9" x14ac:dyDescent="0.2">
      <c r="B24" s="643" t="s">
        <v>84</v>
      </c>
      <c r="C24" s="640">
        <f t="shared" si="3"/>
        <v>13272</v>
      </c>
      <c r="D24" s="592">
        <v>826</v>
      </c>
      <c r="E24" s="593">
        <v>1990</v>
      </c>
      <c r="F24" s="593">
        <v>1825</v>
      </c>
      <c r="G24" s="593">
        <v>2109</v>
      </c>
      <c r="H24" s="593">
        <v>2379</v>
      </c>
      <c r="I24" s="594">
        <v>4143</v>
      </c>
    </row>
    <row r="25" spans="2:9" x14ac:dyDescent="0.2">
      <c r="B25" s="643" t="s">
        <v>85</v>
      </c>
      <c r="C25" s="640">
        <f t="shared" si="3"/>
        <v>8103</v>
      </c>
      <c r="D25" s="592">
        <v>449</v>
      </c>
      <c r="E25" s="593">
        <v>1074</v>
      </c>
      <c r="F25" s="593">
        <v>986</v>
      </c>
      <c r="G25" s="593">
        <v>1335</v>
      </c>
      <c r="H25" s="593">
        <v>1399</v>
      </c>
      <c r="I25" s="594">
        <v>2860</v>
      </c>
    </row>
    <row r="26" spans="2:9" x14ac:dyDescent="0.2">
      <c r="B26" s="643" t="s">
        <v>86</v>
      </c>
      <c r="C26" s="640">
        <f t="shared" si="3"/>
        <v>7566</v>
      </c>
      <c r="D26" s="592">
        <v>360</v>
      </c>
      <c r="E26" s="593">
        <v>1010</v>
      </c>
      <c r="F26" s="593">
        <v>882</v>
      </c>
      <c r="G26" s="593">
        <v>1080</v>
      </c>
      <c r="H26" s="593">
        <v>1148</v>
      </c>
      <c r="I26" s="594">
        <v>3086</v>
      </c>
    </row>
    <row r="27" spans="2:9" x14ac:dyDescent="0.2">
      <c r="B27" s="644" t="s">
        <v>87</v>
      </c>
      <c r="C27" s="640">
        <f t="shared" si="3"/>
        <v>3251</v>
      </c>
      <c r="D27" s="592">
        <v>198</v>
      </c>
      <c r="E27" s="593">
        <v>421</v>
      </c>
      <c r="F27" s="593">
        <v>430</v>
      </c>
      <c r="G27" s="593">
        <v>500</v>
      </c>
      <c r="H27" s="593">
        <v>493</v>
      </c>
      <c r="I27" s="594">
        <v>1209</v>
      </c>
    </row>
    <row r="28" spans="2:9" x14ac:dyDescent="0.2">
      <c r="B28" s="643" t="s">
        <v>88</v>
      </c>
      <c r="C28" s="640">
        <f t="shared" si="3"/>
        <v>766</v>
      </c>
      <c r="D28" s="592">
        <v>67</v>
      </c>
      <c r="E28" s="593">
        <v>164</v>
      </c>
      <c r="F28" s="593">
        <v>162</v>
      </c>
      <c r="G28" s="593">
        <v>142</v>
      </c>
      <c r="H28" s="593">
        <v>91</v>
      </c>
      <c r="I28" s="594">
        <v>140</v>
      </c>
    </row>
    <row r="29" spans="2:9" ht="12" thickBot="1" x14ac:dyDescent="0.25">
      <c r="B29" s="645" t="s">
        <v>81</v>
      </c>
      <c r="C29" s="646">
        <f t="shared" si="3"/>
        <v>11226</v>
      </c>
      <c r="D29" s="603">
        <v>525</v>
      </c>
      <c r="E29" s="604">
        <v>1579</v>
      </c>
      <c r="F29" s="604">
        <v>1657</v>
      </c>
      <c r="G29" s="604">
        <v>1144</v>
      </c>
      <c r="H29" s="604">
        <v>1794</v>
      </c>
      <c r="I29" s="605">
        <v>4527</v>
      </c>
    </row>
    <row r="32" spans="2:9" x14ac:dyDescent="0.2">
      <c r="C32" s="688"/>
    </row>
  </sheetData>
  <mergeCells count="1">
    <mergeCell ref="D5:I6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B2:AD48"/>
  <sheetViews>
    <sheetView zoomScaleNormal="100" workbookViewId="0">
      <selection activeCell="B1" sqref="B1"/>
    </sheetView>
  </sheetViews>
  <sheetFormatPr defaultRowHeight="15" x14ac:dyDescent="0.25"/>
  <cols>
    <col min="1" max="1" width="2.5703125" style="11" customWidth="1"/>
    <col min="2" max="2" width="24.28515625" style="11" customWidth="1"/>
    <col min="3" max="3" width="10.28515625" style="11" customWidth="1"/>
    <col min="4" max="4" width="7.5703125" style="11" customWidth="1"/>
    <col min="5" max="5" width="8.85546875" style="11" customWidth="1"/>
    <col min="6" max="6" width="7.7109375" style="11" customWidth="1"/>
    <col min="7" max="7" width="7.42578125" style="11" customWidth="1"/>
    <col min="8" max="8" width="7.7109375" style="11" customWidth="1"/>
    <col min="9" max="9" width="7.85546875" style="11" customWidth="1"/>
    <col min="10" max="10" width="7.7109375" style="11" customWidth="1"/>
    <col min="11" max="11" width="9.28515625" style="11" bestFit="1" customWidth="1"/>
    <col min="12" max="13" width="7.7109375" style="11" customWidth="1"/>
    <col min="14" max="14" width="7.5703125" style="11" customWidth="1"/>
    <col min="15" max="15" width="9" style="11" customWidth="1"/>
    <col min="16" max="16" width="7.5703125" style="11" customWidth="1"/>
    <col min="17" max="17" width="7.42578125" style="11" customWidth="1"/>
    <col min="18" max="18" width="7.85546875" style="11" customWidth="1"/>
    <col min="19" max="19" width="8.85546875" style="11" customWidth="1"/>
    <col min="20" max="20" width="7.42578125" style="11" customWidth="1"/>
    <col min="21" max="21" width="8.7109375" style="11" customWidth="1"/>
    <col min="22" max="22" width="7.7109375" style="11" customWidth="1"/>
    <col min="23" max="23" width="9" style="11" customWidth="1"/>
    <col min="24" max="24" width="7.42578125" style="11" customWidth="1"/>
    <col min="25" max="25" width="8" style="11" customWidth="1"/>
    <col min="26" max="26" width="7.42578125" style="11" customWidth="1"/>
    <col min="27" max="27" width="8.85546875" style="11" customWidth="1"/>
    <col min="28" max="28" width="7.5703125" style="11" customWidth="1"/>
    <col min="29" max="29" width="8.85546875" style="11" customWidth="1"/>
    <col min="30" max="30" width="7.42578125" style="11" customWidth="1"/>
    <col min="31" max="16384" width="9.140625" style="11"/>
  </cols>
  <sheetData>
    <row r="2" spans="2:30" x14ac:dyDescent="0.25">
      <c r="B2" s="191" t="s">
        <v>360</v>
      </c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192"/>
      <c r="W2" s="192"/>
      <c r="X2" s="192"/>
      <c r="Y2" s="192"/>
      <c r="Z2" s="192"/>
      <c r="AA2" s="192"/>
      <c r="AB2" s="192"/>
      <c r="AC2" s="192"/>
      <c r="AD2" s="192"/>
    </row>
    <row r="3" spans="2:30" ht="15.75" thickBot="1" x14ac:dyDescent="0.3">
      <c r="B3" s="191" t="s">
        <v>401</v>
      </c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  <c r="W3" s="192"/>
      <c r="X3" s="192"/>
      <c r="Y3" s="192"/>
      <c r="Z3" s="192"/>
      <c r="AA3" s="192"/>
      <c r="AB3" s="192"/>
      <c r="AC3" s="192"/>
      <c r="AD3" s="192"/>
    </row>
    <row r="4" spans="2:30" ht="15.75" customHeight="1" thickBot="1" x14ac:dyDescent="0.3">
      <c r="B4" s="737" t="s">
        <v>150</v>
      </c>
      <c r="C4" s="728" t="s">
        <v>225</v>
      </c>
      <c r="D4" s="766"/>
      <c r="E4" s="766"/>
      <c r="F4" s="699"/>
      <c r="G4" s="714" t="s">
        <v>226</v>
      </c>
      <c r="H4" s="715"/>
      <c r="I4" s="715"/>
      <c r="J4" s="715"/>
      <c r="K4" s="715"/>
      <c r="L4" s="715"/>
      <c r="M4" s="715"/>
      <c r="N4" s="715"/>
      <c r="O4" s="715"/>
      <c r="P4" s="715"/>
      <c r="Q4" s="715"/>
      <c r="R4" s="715"/>
      <c r="S4" s="715"/>
      <c r="T4" s="715"/>
      <c r="U4" s="715"/>
      <c r="V4" s="715"/>
      <c r="W4" s="715"/>
      <c r="X4" s="715"/>
      <c r="Y4" s="715"/>
      <c r="Z4" s="715"/>
      <c r="AA4" s="715"/>
      <c r="AB4" s="715"/>
      <c r="AC4" s="715"/>
      <c r="AD4" s="716"/>
    </row>
    <row r="5" spans="2:30" x14ac:dyDescent="0.25">
      <c r="B5" s="767"/>
      <c r="C5" s="764" t="s">
        <v>136</v>
      </c>
      <c r="D5" s="765"/>
      <c r="E5" s="765"/>
      <c r="F5" s="722"/>
      <c r="G5" s="780" t="s">
        <v>93</v>
      </c>
      <c r="H5" s="780"/>
      <c r="I5" s="780"/>
      <c r="J5" s="780"/>
      <c r="K5" s="774" t="s">
        <v>82</v>
      </c>
      <c r="L5" s="775"/>
      <c r="M5" s="775"/>
      <c r="N5" s="776"/>
      <c r="O5" s="781" t="s">
        <v>89</v>
      </c>
      <c r="P5" s="781"/>
      <c r="Q5" s="781"/>
      <c r="R5" s="781"/>
      <c r="S5" s="774" t="s">
        <v>90</v>
      </c>
      <c r="T5" s="775"/>
      <c r="U5" s="775"/>
      <c r="V5" s="776"/>
      <c r="W5" s="781" t="s">
        <v>91</v>
      </c>
      <c r="X5" s="781"/>
      <c r="Y5" s="781"/>
      <c r="Z5" s="781"/>
      <c r="AA5" s="774" t="s">
        <v>92</v>
      </c>
      <c r="AB5" s="775"/>
      <c r="AC5" s="775"/>
      <c r="AD5" s="776"/>
    </row>
    <row r="6" spans="2:30" x14ac:dyDescent="0.25">
      <c r="B6" s="767"/>
      <c r="C6" s="760" t="s">
        <v>4</v>
      </c>
      <c r="D6" s="703"/>
      <c r="E6" s="761" t="s">
        <v>133</v>
      </c>
      <c r="F6" s="741"/>
      <c r="G6" s="760" t="s">
        <v>4</v>
      </c>
      <c r="H6" s="703"/>
      <c r="I6" s="761" t="s">
        <v>133</v>
      </c>
      <c r="J6" s="741"/>
      <c r="K6" s="760" t="s">
        <v>4</v>
      </c>
      <c r="L6" s="703"/>
      <c r="M6" s="761" t="s">
        <v>133</v>
      </c>
      <c r="N6" s="741"/>
      <c r="O6" s="760" t="s">
        <v>4</v>
      </c>
      <c r="P6" s="703"/>
      <c r="Q6" s="761" t="s">
        <v>133</v>
      </c>
      <c r="R6" s="741"/>
      <c r="S6" s="760" t="s">
        <v>4</v>
      </c>
      <c r="T6" s="703"/>
      <c r="U6" s="761" t="s">
        <v>133</v>
      </c>
      <c r="V6" s="741"/>
      <c r="W6" s="760" t="s">
        <v>4</v>
      </c>
      <c r="X6" s="703"/>
      <c r="Y6" s="761" t="s">
        <v>133</v>
      </c>
      <c r="Z6" s="741"/>
      <c r="AA6" s="760" t="s">
        <v>4</v>
      </c>
      <c r="AB6" s="703"/>
      <c r="AC6" s="761" t="s">
        <v>133</v>
      </c>
      <c r="AD6" s="741"/>
    </row>
    <row r="7" spans="2:30" ht="15.75" thickBot="1" x14ac:dyDescent="0.3">
      <c r="B7" s="747"/>
      <c r="C7" s="208" t="s">
        <v>154</v>
      </c>
      <c r="D7" s="140" t="s">
        <v>155</v>
      </c>
      <c r="E7" s="141" t="s">
        <v>154</v>
      </c>
      <c r="F7" s="140" t="s">
        <v>155</v>
      </c>
      <c r="G7" s="208" t="s">
        <v>154</v>
      </c>
      <c r="H7" s="140" t="s">
        <v>155</v>
      </c>
      <c r="I7" s="141" t="s">
        <v>154</v>
      </c>
      <c r="J7" s="140" t="s">
        <v>155</v>
      </c>
      <c r="K7" s="208" t="s">
        <v>154</v>
      </c>
      <c r="L7" s="140" t="s">
        <v>155</v>
      </c>
      <c r="M7" s="141" t="s">
        <v>154</v>
      </c>
      <c r="N7" s="140" t="s">
        <v>155</v>
      </c>
      <c r="O7" s="208" t="s">
        <v>154</v>
      </c>
      <c r="P7" s="140" t="s">
        <v>155</v>
      </c>
      <c r="Q7" s="141" t="s">
        <v>154</v>
      </c>
      <c r="R7" s="140" t="s">
        <v>155</v>
      </c>
      <c r="S7" s="208" t="s">
        <v>154</v>
      </c>
      <c r="T7" s="140" t="s">
        <v>155</v>
      </c>
      <c r="U7" s="141" t="s">
        <v>154</v>
      </c>
      <c r="V7" s="140" t="s">
        <v>155</v>
      </c>
      <c r="W7" s="208" t="s">
        <v>154</v>
      </c>
      <c r="X7" s="140" t="s">
        <v>155</v>
      </c>
      <c r="Y7" s="141" t="s">
        <v>154</v>
      </c>
      <c r="Z7" s="140" t="s">
        <v>155</v>
      </c>
      <c r="AA7" s="208" t="s">
        <v>154</v>
      </c>
      <c r="AB7" s="140" t="s">
        <v>155</v>
      </c>
      <c r="AC7" s="141" t="s">
        <v>154</v>
      </c>
      <c r="AD7" s="29" t="s">
        <v>155</v>
      </c>
    </row>
    <row r="8" spans="2:30" ht="19.5" thickBot="1" x14ac:dyDescent="0.3">
      <c r="B8" s="240" t="s">
        <v>67</v>
      </c>
      <c r="C8" s="68">
        <f t="shared" ref="C8:AD8" si="0">SUM(C10:C15)</f>
        <v>107567</v>
      </c>
      <c r="D8" s="241">
        <f t="shared" si="0"/>
        <v>100</v>
      </c>
      <c r="E8" s="242">
        <f t="shared" si="0"/>
        <v>56384</v>
      </c>
      <c r="F8" s="243">
        <f t="shared" si="0"/>
        <v>100</v>
      </c>
      <c r="G8" s="244">
        <f>SUM(G10:G15)</f>
        <v>9441</v>
      </c>
      <c r="H8" s="241">
        <f t="shared" si="0"/>
        <v>100</v>
      </c>
      <c r="I8" s="242">
        <f t="shared" si="0"/>
        <v>3558</v>
      </c>
      <c r="J8" s="245">
        <f t="shared" si="0"/>
        <v>100</v>
      </c>
      <c r="K8" s="68">
        <f t="shared" si="0"/>
        <v>18964</v>
      </c>
      <c r="L8" s="241">
        <f t="shared" si="0"/>
        <v>100</v>
      </c>
      <c r="M8" s="242">
        <f t="shared" si="0"/>
        <v>8456</v>
      </c>
      <c r="N8" s="243">
        <f t="shared" si="0"/>
        <v>100</v>
      </c>
      <c r="O8" s="244">
        <f t="shared" si="0"/>
        <v>15118</v>
      </c>
      <c r="P8" s="241">
        <f t="shared" si="0"/>
        <v>100</v>
      </c>
      <c r="Q8" s="242">
        <f t="shared" si="0"/>
        <v>7784</v>
      </c>
      <c r="R8" s="245">
        <f t="shared" si="0"/>
        <v>100</v>
      </c>
      <c r="S8" s="68">
        <f t="shared" si="0"/>
        <v>15422</v>
      </c>
      <c r="T8" s="241">
        <f t="shared" si="0"/>
        <v>99.999999999999986</v>
      </c>
      <c r="U8" s="242">
        <f t="shared" si="0"/>
        <v>8074</v>
      </c>
      <c r="V8" s="243">
        <f t="shared" si="0"/>
        <v>99.999999999999986</v>
      </c>
      <c r="W8" s="244">
        <f t="shared" si="0"/>
        <v>16579</v>
      </c>
      <c r="X8" s="241">
        <f t="shared" si="0"/>
        <v>100</v>
      </c>
      <c r="Y8" s="242">
        <f t="shared" si="0"/>
        <v>9336</v>
      </c>
      <c r="Z8" s="245">
        <f t="shared" si="0"/>
        <v>99.999999999999986</v>
      </c>
      <c r="AA8" s="68">
        <f t="shared" si="0"/>
        <v>32043</v>
      </c>
      <c r="AB8" s="241">
        <f t="shared" si="0"/>
        <v>100</v>
      </c>
      <c r="AC8" s="242">
        <f t="shared" si="0"/>
        <v>19176</v>
      </c>
      <c r="AD8" s="243">
        <f t="shared" si="0"/>
        <v>100</v>
      </c>
    </row>
    <row r="9" spans="2:30" ht="15.75" customHeight="1" thickBot="1" x14ac:dyDescent="0.3">
      <c r="B9" s="250" t="s">
        <v>220</v>
      </c>
      <c r="C9" s="251"/>
      <c r="D9" s="251"/>
      <c r="E9" s="251"/>
      <c r="F9" s="251"/>
      <c r="G9" s="251"/>
      <c r="H9" s="251"/>
      <c r="I9" s="251"/>
      <c r="J9" s="251"/>
      <c r="K9" s="251"/>
      <c r="L9" s="251"/>
      <c r="M9" s="251"/>
      <c r="N9" s="251"/>
      <c r="O9" s="251"/>
      <c r="P9" s="251"/>
      <c r="Q9" s="251"/>
      <c r="R9" s="251"/>
      <c r="S9" s="251"/>
      <c r="T9" s="251"/>
      <c r="U9" s="251"/>
      <c r="V9" s="251"/>
      <c r="W9" s="251"/>
      <c r="X9" s="251"/>
      <c r="Y9" s="251"/>
      <c r="Z9" s="251"/>
      <c r="AA9" s="251"/>
      <c r="AB9" s="251"/>
      <c r="AC9" s="251"/>
      <c r="AD9" s="252"/>
    </row>
    <row r="10" spans="2:30" x14ac:dyDescent="0.25">
      <c r="B10" s="253" t="s">
        <v>69</v>
      </c>
      <c r="C10" s="59">
        <v>16279</v>
      </c>
      <c r="D10" s="254">
        <f>C10*100/C8</f>
        <v>15.133823570425873</v>
      </c>
      <c r="E10" s="164">
        <v>8249</v>
      </c>
      <c r="F10" s="255">
        <f>E10*100/E8</f>
        <v>14.630036889897843</v>
      </c>
      <c r="G10" s="163">
        <v>2370</v>
      </c>
      <c r="H10" s="254">
        <f>G10*100/G8</f>
        <v>25.103272958373054</v>
      </c>
      <c r="I10" s="164">
        <v>900</v>
      </c>
      <c r="J10" s="256">
        <f>I10*100/I8</f>
        <v>25.295109612141651</v>
      </c>
      <c r="K10" s="59">
        <v>4830</v>
      </c>
      <c r="L10" s="254">
        <f>K10*100/K8</f>
        <v>25.469310272094496</v>
      </c>
      <c r="M10" s="164">
        <v>2151</v>
      </c>
      <c r="N10" s="255">
        <f>M10*100/M8</f>
        <v>25.437559129612112</v>
      </c>
      <c r="O10" s="163">
        <v>3678</v>
      </c>
      <c r="P10" s="254">
        <f>O10*100/O8</f>
        <v>24.328614896150285</v>
      </c>
      <c r="Q10" s="164">
        <v>1860</v>
      </c>
      <c r="R10" s="256">
        <f>Q10*100/Q8</f>
        <v>23.895169578622816</v>
      </c>
      <c r="S10" s="59">
        <v>2108</v>
      </c>
      <c r="T10" s="254">
        <f>S10*100/S8</f>
        <v>13.668784852807677</v>
      </c>
      <c r="U10" s="164">
        <v>1183</v>
      </c>
      <c r="V10" s="255">
        <f>U10*100/U8</f>
        <v>14.651969284121872</v>
      </c>
      <c r="W10" s="163">
        <v>2039</v>
      </c>
      <c r="X10" s="254">
        <f>W10*100/W8</f>
        <v>12.298691115266301</v>
      </c>
      <c r="Y10" s="164">
        <v>1249</v>
      </c>
      <c r="Z10" s="256">
        <f>Y10*100/Y8</f>
        <v>13.378320479862897</v>
      </c>
      <c r="AA10" s="59">
        <v>1254</v>
      </c>
      <c r="AB10" s="254">
        <f>AA10*100/AA8</f>
        <v>3.913491246138002</v>
      </c>
      <c r="AC10" s="164">
        <v>906</v>
      </c>
      <c r="AD10" s="255">
        <f>AC10*100/AC8</f>
        <v>4.7246558197747186</v>
      </c>
    </row>
    <row r="11" spans="2:30" x14ac:dyDescent="0.25">
      <c r="B11" s="193" t="s">
        <v>70</v>
      </c>
      <c r="C11" s="13">
        <v>32938</v>
      </c>
      <c r="D11" s="17">
        <f>C11*100/C8</f>
        <v>30.620915336487958</v>
      </c>
      <c r="E11" s="14">
        <v>19854</v>
      </c>
      <c r="F11" s="18">
        <f>E11*100/E8</f>
        <v>35.212116912599321</v>
      </c>
      <c r="G11" s="130">
        <v>3295</v>
      </c>
      <c r="H11" s="17">
        <f>G11*100/G8</f>
        <v>34.900963880944815</v>
      </c>
      <c r="I11" s="14">
        <v>1325</v>
      </c>
      <c r="J11" s="194">
        <f>I11*100/I8</f>
        <v>37.240022484541875</v>
      </c>
      <c r="K11" s="13">
        <v>6212</v>
      </c>
      <c r="L11" s="17">
        <f>K11*100/K8</f>
        <v>32.756802362370806</v>
      </c>
      <c r="M11" s="14">
        <v>2948</v>
      </c>
      <c r="N11" s="18">
        <f>M11*100/M8</f>
        <v>34.862819299905389</v>
      </c>
      <c r="O11" s="130">
        <v>4939</v>
      </c>
      <c r="P11" s="17">
        <f>O11*100/O8</f>
        <v>32.669665299642809</v>
      </c>
      <c r="Q11" s="14">
        <v>2807</v>
      </c>
      <c r="R11" s="194">
        <f>Q11*100/Q8</f>
        <v>36.061151079136692</v>
      </c>
      <c r="S11" s="13">
        <v>5376</v>
      </c>
      <c r="T11" s="17">
        <f>S11*100/S8</f>
        <v>34.859291920632863</v>
      </c>
      <c r="U11" s="14">
        <v>3267</v>
      </c>
      <c r="V11" s="18">
        <f>U11*100/U8</f>
        <v>40.463215258855584</v>
      </c>
      <c r="W11" s="130">
        <v>5506</v>
      </c>
      <c r="X11" s="17">
        <f>W11*100/W8</f>
        <v>33.210688220037397</v>
      </c>
      <c r="Y11" s="14">
        <v>3792</v>
      </c>
      <c r="Z11" s="194">
        <f>Y11*100/Y8</f>
        <v>40.616966580976865</v>
      </c>
      <c r="AA11" s="13">
        <v>7610</v>
      </c>
      <c r="AB11" s="17">
        <f>AA11*100/AA8</f>
        <v>23.749336828636519</v>
      </c>
      <c r="AC11" s="14">
        <v>5715</v>
      </c>
      <c r="AD11" s="18">
        <f>AC11*100/AC8</f>
        <v>29.802878598247808</v>
      </c>
    </row>
    <row r="12" spans="2:30" x14ac:dyDescent="0.25">
      <c r="B12" s="193" t="s">
        <v>71</v>
      </c>
      <c r="C12" s="13">
        <v>23781</v>
      </c>
      <c r="D12" s="17">
        <f>C12*100/C8</f>
        <v>22.10808147480175</v>
      </c>
      <c r="E12" s="14">
        <v>13550</v>
      </c>
      <c r="F12" s="18">
        <f>E12*100/E8</f>
        <v>24.031640181611806</v>
      </c>
      <c r="G12" s="130">
        <v>1720</v>
      </c>
      <c r="H12" s="17">
        <f>G12*100/G8</f>
        <v>18.218409066836141</v>
      </c>
      <c r="I12" s="14">
        <v>653</v>
      </c>
      <c r="J12" s="194">
        <f>I12*100/I8</f>
        <v>18.353007307476108</v>
      </c>
      <c r="K12" s="13">
        <v>3502</v>
      </c>
      <c r="L12" s="17">
        <f>K12*100/K8</f>
        <v>18.466568234549673</v>
      </c>
      <c r="M12" s="14">
        <v>1622</v>
      </c>
      <c r="N12" s="18">
        <f>M12*100/M8</f>
        <v>19.181646168401134</v>
      </c>
      <c r="O12" s="130">
        <v>2895</v>
      </c>
      <c r="P12" s="17">
        <f>O12*100/O8</f>
        <v>19.149358380738192</v>
      </c>
      <c r="Q12" s="14">
        <v>1552</v>
      </c>
      <c r="R12" s="194">
        <f>Q12*100/Q8</f>
        <v>19.938335046248714</v>
      </c>
      <c r="S12" s="13">
        <v>3521</v>
      </c>
      <c r="T12" s="17">
        <f>S12*100/S8</f>
        <v>22.831020619893657</v>
      </c>
      <c r="U12" s="14">
        <v>1874</v>
      </c>
      <c r="V12" s="18">
        <f>U12*100/U8</f>
        <v>23.210304681694328</v>
      </c>
      <c r="W12" s="130">
        <v>3772</v>
      </c>
      <c r="X12" s="17">
        <f>W12*100/W8</f>
        <v>22.751673804210146</v>
      </c>
      <c r="Y12" s="14">
        <v>2228</v>
      </c>
      <c r="Z12" s="194">
        <f>Y12*100/Y8</f>
        <v>23.864610111396743</v>
      </c>
      <c r="AA12" s="13">
        <v>8371</v>
      </c>
      <c r="AB12" s="17">
        <f>AA12*100/AA8</f>
        <v>26.124270511500171</v>
      </c>
      <c r="AC12" s="14">
        <v>5621</v>
      </c>
      <c r="AD12" s="18">
        <f>AC12*100/AC8</f>
        <v>29.312682519816438</v>
      </c>
    </row>
    <row r="13" spans="2:30" x14ac:dyDescent="0.25">
      <c r="B13" s="193" t="s">
        <v>72</v>
      </c>
      <c r="C13" s="13">
        <v>19278</v>
      </c>
      <c r="D13" s="17">
        <f>C13*100/C8</f>
        <v>17.921853356512685</v>
      </c>
      <c r="E13" s="14">
        <v>9589</v>
      </c>
      <c r="F13" s="18">
        <f>E13*100/E8</f>
        <v>17.006597616345061</v>
      </c>
      <c r="G13" s="130">
        <v>1313</v>
      </c>
      <c r="H13" s="17">
        <f>G13*100/G8</f>
        <v>13.907425060904565</v>
      </c>
      <c r="I13" s="14">
        <v>502</v>
      </c>
      <c r="J13" s="194">
        <f>I13*100/I8</f>
        <v>14.109050028105678</v>
      </c>
      <c r="K13" s="13">
        <v>2703</v>
      </c>
      <c r="L13" s="17">
        <f>K13*100/K8</f>
        <v>14.253322083948534</v>
      </c>
      <c r="M13" s="14">
        <v>1229</v>
      </c>
      <c r="N13" s="18">
        <f>M13*100/M8</f>
        <v>14.534058656575214</v>
      </c>
      <c r="O13" s="130">
        <v>2163</v>
      </c>
      <c r="P13" s="17">
        <f>O13*100/O8</f>
        <v>14.307448075142215</v>
      </c>
      <c r="Q13" s="14">
        <v>1035</v>
      </c>
      <c r="R13" s="194">
        <f>Q13*100/Q8</f>
        <v>13.296505652620761</v>
      </c>
      <c r="S13" s="13">
        <v>2510</v>
      </c>
      <c r="T13" s="17">
        <f>S13*100/S8</f>
        <v>16.275450654908571</v>
      </c>
      <c r="U13" s="14">
        <v>1144</v>
      </c>
      <c r="V13" s="18">
        <f>U13*100/U8</f>
        <v>14.168937329700272</v>
      </c>
      <c r="W13" s="130">
        <v>2919</v>
      </c>
      <c r="X13" s="17">
        <f>W13*100/W8</f>
        <v>17.606610772664215</v>
      </c>
      <c r="Y13" s="14">
        <v>1350</v>
      </c>
      <c r="Z13" s="194">
        <f>Y13*100/Y8</f>
        <v>14.460154241645244</v>
      </c>
      <c r="AA13" s="13">
        <v>7670</v>
      </c>
      <c r="AB13" s="17">
        <f>AA13*100/AA8</f>
        <v>23.9365852136192</v>
      </c>
      <c r="AC13" s="14">
        <v>4329</v>
      </c>
      <c r="AD13" s="18">
        <f>AC13*100/AC8</f>
        <v>22.575093867334168</v>
      </c>
    </row>
    <row r="14" spans="2:30" x14ac:dyDescent="0.25">
      <c r="B14" s="193" t="s">
        <v>73</v>
      </c>
      <c r="C14" s="13">
        <v>10214</v>
      </c>
      <c r="D14" s="17">
        <f>C14*100/C8</f>
        <v>9.4954772374427101</v>
      </c>
      <c r="E14" s="14">
        <v>4414</v>
      </c>
      <c r="F14" s="18">
        <f>E14*100/E8</f>
        <v>7.828461975028377</v>
      </c>
      <c r="G14" s="130">
        <v>534</v>
      </c>
      <c r="H14" s="17">
        <f>G14*100/G8</f>
        <v>5.6561804893549414</v>
      </c>
      <c r="I14" s="14">
        <v>161</v>
      </c>
      <c r="J14" s="194">
        <f>I14*100/I8</f>
        <v>4.5250140528386735</v>
      </c>
      <c r="K14" s="13">
        <v>1218</v>
      </c>
      <c r="L14" s="17">
        <f>K14*100/K8</f>
        <v>6.4226956338325252</v>
      </c>
      <c r="M14" s="14">
        <v>458</v>
      </c>
      <c r="N14" s="18">
        <f>M14*100/M8</f>
        <v>5.4162724692526014</v>
      </c>
      <c r="O14" s="130">
        <v>1011</v>
      </c>
      <c r="P14" s="17">
        <f>O14*100/O8</f>
        <v>6.6873925122370688</v>
      </c>
      <c r="Q14" s="14">
        <v>467</v>
      </c>
      <c r="R14" s="194">
        <f>Q14*100/Q8</f>
        <v>5.9994861253854062</v>
      </c>
      <c r="S14" s="13">
        <v>1339</v>
      </c>
      <c r="T14" s="17">
        <f>S14*100/S8</f>
        <v>8.682401763714175</v>
      </c>
      <c r="U14" s="14">
        <v>522</v>
      </c>
      <c r="V14" s="18">
        <f>U14*100/U8</f>
        <v>6.4651969284121868</v>
      </c>
      <c r="W14" s="130">
        <v>1579</v>
      </c>
      <c r="X14" s="17">
        <f>W14*100/W8</f>
        <v>9.5240967488992094</v>
      </c>
      <c r="Y14" s="14">
        <v>620</v>
      </c>
      <c r="Z14" s="194">
        <f>Y14*100/Y8</f>
        <v>6.6409597257926309</v>
      </c>
      <c r="AA14" s="13">
        <v>4533</v>
      </c>
      <c r="AB14" s="17">
        <f>AA14*100/AA8</f>
        <v>14.146615485441439</v>
      </c>
      <c r="AC14" s="14">
        <v>2186</v>
      </c>
      <c r="AD14" s="18">
        <f>AC14*100/AC8</f>
        <v>11.399666249478514</v>
      </c>
    </row>
    <row r="15" spans="2:30" ht="15.75" thickBot="1" x14ac:dyDescent="0.3">
      <c r="B15" s="195" t="s">
        <v>74</v>
      </c>
      <c r="C15" s="21">
        <v>5077</v>
      </c>
      <c r="D15" s="25">
        <f>C15*100/C8</f>
        <v>4.7198490243290232</v>
      </c>
      <c r="E15" s="22">
        <v>728</v>
      </c>
      <c r="F15" s="26">
        <f>E15*100/E8</f>
        <v>1.2911464245175936</v>
      </c>
      <c r="G15" s="131">
        <v>209</v>
      </c>
      <c r="H15" s="25">
        <f>G15*100/G8</f>
        <v>2.2137485435864845</v>
      </c>
      <c r="I15" s="22">
        <v>17</v>
      </c>
      <c r="J15" s="196">
        <f>I15*100/I8</f>
        <v>0.47779651489600899</v>
      </c>
      <c r="K15" s="21">
        <v>499</v>
      </c>
      <c r="L15" s="25">
        <f>K15*100/K8</f>
        <v>2.6313014132039654</v>
      </c>
      <c r="M15" s="22">
        <v>48</v>
      </c>
      <c r="N15" s="26">
        <f>M15*100/M8</f>
        <v>0.56764427625354774</v>
      </c>
      <c r="O15" s="131">
        <v>432</v>
      </c>
      <c r="P15" s="25">
        <f>O15*100/O8</f>
        <v>2.8575208360894297</v>
      </c>
      <c r="Q15" s="22">
        <v>63</v>
      </c>
      <c r="R15" s="196">
        <f>Q15*100/Q8</f>
        <v>0.80935251798561147</v>
      </c>
      <c r="S15" s="21">
        <v>568</v>
      </c>
      <c r="T15" s="25">
        <f>S15*100/S8</f>
        <v>3.6830501880430555</v>
      </c>
      <c r="U15" s="22">
        <v>84</v>
      </c>
      <c r="V15" s="26">
        <f>U15*100/U8</f>
        <v>1.0403765172157542</v>
      </c>
      <c r="W15" s="131">
        <v>764</v>
      </c>
      <c r="X15" s="25">
        <f>W15*100/W8</f>
        <v>4.6082393389227336</v>
      </c>
      <c r="Y15" s="22">
        <v>97</v>
      </c>
      <c r="Z15" s="196">
        <f>Y15*100/Y8</f>
        <v>1.0389888603256212</v>
      </c>
      <c r="AA15" s="21">
        <v>2605</v>
      </c>
      <c r="AB15" s="25">
        <f>AA15*100/AA8</f>
        <v>8.1297007146646685</v>
      </c>
      <c r="AC15" s="22">
        <v>419</v>
      </c>
      <c r="AD15" s="26">
        <f>AC15*100/AC8</f>
        <v>2.1850229453483521</v>
      </c>
    </row>
    <row r="16" spans="2:30" x14ac:dyDescent="0.25">
      <c r="C16" s="192"/>
      <c r="D16" s="192"/>
      <c r="E16" s="192"/>
      <c r="F16" s="192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2"/>
      <c r="T16" s="192"/>
      <c r="U16" s="192"/>
      <c r="V16" s="192"/>
      <c r="W16" s="192"/>
      <c r="X16" s="192"/>
      <c r="Y16" s="192"/>
      <c r="Z16" s="192"/>
      <c r="AA16" s="192"/>
      <c r="AB16" s="192"/>
      <c r="AC16" s="192"/>
      <c r="AD16" s="192"/>
    </row>
    <row r="17" spans="2:30" x14ac:dyDescent="0.25">
      <c r="B17" s="191" t="s">
        <v>361</v>
      </c>
      <c r="C17" s="192"/>
      <c r="D17" s="192"/>
      <c r="E17" s="192"/>
      <c r="F17" s="192"/>
      <c r="G17" s="192"/>
      <c r="H17" s="192"/>
      <c r="I17" s="192"/>
      <c r="J17" s="192"/>
      <c r="K17" s="192"/>
      <c r="L17" s="192"/>
      <c r="M17" s="192"/>
      <c r="N17" s="192"/>
      <c r="O17" s="545"/>
      <c r="P17" s="192"/>
      <c r="Q17" s="192"/>
      <c r="R17" s="192"/>
      <c r="S17" s="192"/>
      <c r="T17" s="192"/>
      <c r="U17" s="192"/>
      <c r="V17" s="192"/>
      <c r="W17" s="192"/>
      <c r="X17" s="192"/>
      <c r="Y17" s="192"/>
      <c r="Z17" s="192"/>
      <c r="AA17" s="192"/>
      <c r="AB17" s="192"/>
      <c r="AC17" s="192"/>
      <c r="AD17" s="192"/>
    </row>
    <row r="18" spans="2:30" ht="15.75" thickBot="1" x14ac:dyDescent="0.3">
      <c r="B18" s="191" t="s">
        <v>401</v>
      </c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92"/>
      <c r="V18" s="192"/>
      <c r="W18" s="192"/>
      <c r="X18" s="192"/>
      <c r="Y18" s="192"/>
      <c r="Z18" s="192"/>
      <c r="AA18" s="192"/>
      <c r="AB18" s="192"/>
      <c r="AC18" s="192"/>
      <c r="AD18" s="192"/>
    </row>
    <row r="19" spans="2:30" ht="15.75" customHeight="1" thickBot="1" x14ac:dyDescent="0.3">
      <c r="B19" s="737" t="s">
        <v>150</v>
      </c>
      <c r="C19" s="728" t="s">
        <v>225</v>
      </c>
      <c r="D19" s="766"/>
      <c r="E19" s="766"/>
      <c r="F19" s="699"/>
      <c r="G19" s="768" t="s">
        <v>226</v>
      </c>
      <c r="H19" s="769"/>
      <c r="I19" s="769"/>
      <c r="J19" s="769"/>
      <c r="K19" s="769"/>
      <c r="L19" s="769"/>
      <c r="M19" s="769"/>
      <c r="N19" s="769"/>
      <c r="O19" s="769"/>
      <c r="P19" s="769"/>
      <c r="Q19" s="769"/>
      <c r="R19" s="769"/>
      <c r="S19" s="769"/>
      <c r="T19" s="769"/>
      <c r="U19" s="769"/>
      <c r="V19" s="769"/>
      <c r="W19" s="769"/>
      <c r="X19" s="769"/>
      <c r="Y19" s="769"/>
      <c r="Z19" s="769"/>
      <c r="AA19" s="770"/>
      <c r="AB19" s="770"/>
      <c r="AC19" s="770"/>
      <c r="AD19" s="771"/>
    </row>
    <row r="20" spans="2:30" x14ac:dyDescent="0.25">
      <c r="B20" s="767"/>
      <c r="C20" s="764" t="s">
        <v>136</v>
      </c>
      <c r="D20" s="765"/>
      <c r="E20" s="765"/>
      <c r="F20" s="722"/>
      <c r="G20" s="772" t="s">
        <v>93</v>
      </c>
      <c r="H20" s="773"/>
      <c r="I20" s="773"/>
      <c r="J20" s="773"/>
      <c r="K20" s="774" t="s">
        <v>82</v>
      </c>
      <c r="L20" s="775"/>
      <c r="M20" s="775"/>
      <c r="N20" s="776"/>
      <c r="O20" s="775" t="s">
        <v>89</v>
      </c>
      <c r="P20" s="775"/>
      <c r="Q20" s="775"/>
      <c r="R20" s="775"/>
      <c r="S20" s="774" t="s">
        <v>90</v>
      </c>
      <c r="T20" s="775"/>
      <c r="U20" s="775"/>
      <c r="V20" s="776"/>
      <c r="W20" s="775" t="s">
        <v>91</v>
      </c>
      <c r="X20" s="775"/>
      <c r="Y20" s="775"/>
      <c r="Z20" s="775"/>
      <c r="AA20" s="777" t="s">
        <v>92</v>
      </c>
      <c r="AB20" s="778"/>
      <c r="AC20" s="778"/>
      <c r="AD20" s="779"/>
    </row>
    <row r="21" spans="2:30" ht="15" customHeight="1" x14ac:dyDescent="0.25">
      <c r="B21" s="767"/>
      <c r="C21" s="762" t="s">
        <v>4</v>
      </c>
      <c r="D21" s="763"/>
      <c r="E21" s="761" t="s">
        <v>133</v>
      </c>
      <c r="F21" s="741"/>
      <c r="G21" s="760" t="s">
        <v>4</v>
      </c>
      <c r="H21" s="703"/>
      <c r="I21" s="761" t="s">
        <v>133</v>
      </c>
      <c r="J21" s="741"/>
      <c r="K21" s="760" t="s">
        <v>4</v>
      </c>
      <c r="L21" s="703"/>
      <c r="M21" s="761" t="s">
        <v>133</v>
      </c>
      <c r="N21" s="741"/>
      <c r="O21" s="760" t="s">
        <v>4</v>
      </c>
      <c r="P21" s="703"/>
      <c r="Q21" s="761" t="s">
        <v>133</v>
      </c>
      <c r="R21" s="741"/>
      <c r="S21" s="760" t="s">
        <v>4</v>
      </c>
      <c r="T21" s="703"/>
      <c r="U21" s="761" t="s">
        <v>133</v>
      </c>
      <c r="V21" s="741"/>
      <c r="W21" s="760" t="s">
        <v>4</v>
      </c>
      <c r="X21" s="703"/>
      <c r="Y21" s="761" t="s">
        <v>133</v>
      </c>
      <c r="Z21" s="741"/>
      <c r="AA21" s="762" t="s">
        <v>4</v>
      </c>
      <c r="AB21" s="763"/>
      <c r="AC21" s="761" t="s">
        <v>133</v>
      </c>
      <c r="AD21" s="741"/>
    </row>
    <row r="22" spans="2:30" ht="15.75" thickBot="1" x14ac:dyDescent="0.3">
      <c r="B22" s="747"/>
      <c r="C22" s="208" t="s">
        <v>154</v>
      </c>
      <c r="D22" s="140" t="s">
        <v>155</v>
      </c>
      <c r="E22" s="141" t="s">
        <v>154</v>
      </c>
      <c r="F22" s="140" t="s">
        <v>155</v>
      </c>
      <c r="G22" s="208" t="s">
        <v>154</v>
      </c>
      <c r="H22" s="140" t="s">
        <v>155</v>
      </c>
      <c r="I22" s="141" t="s">
        <v>154</v>
      </c>
      <c r="J22" s="140" t="s">
        <v>155</v>
      </c>
      <c r="K22" s="208" t="s">
        <v>154</v>
      </c>
      <c r="L22" s="140" t="s">
        <v>155</v>
      </c>
      <c r="M22" s="141" t="s">
        <v>154</v>
      </c>
      <c r="N22" s="140" t="s">
        <v>155</v>
      </c>
      <c r="O22" s="208" t="s">
        <v>154</v>
      </c>
      <c r="P22" s="140" t="s">
        <v>155</v>
      </c>
      <c r="Q22" s="141" t="s">
        <v>154</v>
      </c>
      <c r="R22" s="140" t="s">
        <v>155</v>
      </c>
      <c r="S22" s="208" t="s">
        <v>154</v>
      </c>
      <c r="T22" s="140" t="s">
        <v>155</v>
      </c>
      <c r="U22" s="141" t="s">
        <v>154</v>
      </c>
      <c r="V22" s="140" t="s">
        <v>155</v>
      </c>
      <c r="W22" s="208" t="s">
        <v>154</v>
      </c>
      <c r="X22" s="140" t="s">
        <v>155</v>
      </c>
      <c r="Y22" s="141" t="s">
        <v>154</v>
      </c>
      <c r="Z22" s="140" t="s">
        <v>155</v>
      </c>
      <c r="AA22" s="208" t="s">
        <v>154</v>
      </c>
      <c r="AB22" s="140" t="s">
        <v>155</v>
      </c>
      <c r="AC22" s="141" t="s">
        <v>154</v>
      </c>
      <c r="AD22" s="29" t="s">
        <v>155</v>
      </c>
    </row>
    <row r="23" spans="2:30" ht="19.5" thickBot="1" x14ac:dyDescent="0.3">
      <c r="B23" s="246" t="s">
        <v>67</v>
      </c>
      <c r="C23" s="172">
        <f t="shared" ref="C23:AD23" si="1">SUM(C25:C29)</f>
        <v>107567</v>
      </c>
      <c r="D23" s="247">
        <f t="shared" si="1"/>
        <v>100</v>
      </c>
      <c r="E23" s="210">
        <f t="shared" si="1"/>
        <v>56384</v>
      </c>
      <c r="F23" s="248">
        <f t="shared" si="1"/>
        <v>100</v>
      </c>
      <c r="G23" s="172">
        <f t="shared" si="1"/>
        <v>9441</v>
      </c>
      <c r="H23" s="247">
        <f t="shared" si="1"/>
        <v>100</v>
      </c>
      <c r="I23" s="210">
        <f t="shared" si="1"/>
        <v>3558</v>
      </c>
      <c r="J23" s="249">
        <f t="shared" si="1"/>
        <v>100</v>
      </c>
      <c r="K23" s="172">
        <f t="shared" si="1"/>
        <v>18964</v>
      </c>
      <c r="L23" s="247">
        <f t="shared" si="1"/>
        <v>100</v>
      </c>
      <c r="M23" s="210">
        <f t="shared" si="1"/>
        <v>8456</v>
      </c>
      <c r="N23" s="248">
        <f t="shared" si="1"/>
        <v>100</v>
      </c>
      <c r="O23" s="174">
        <f t="shared" si="1"/>
        <v>15118</v>
      </c>
      <c r="P23" s="247">
        <f t="shared" si="1"/>
        <v>100</v>
      </c>
      <c r="Q23" s="210">
        <f t="shared" si="1"/>
        <v>7784</v>
      </c>
      <c r="R23" s="249">
        <f t="shared" si="1"/>
        <v>100</v>
      </c>
      <c r="S23" s="172">
        <f t="shared" si="1"/>
        <v>15422</v>
      </c>
      <c r="T23" s="247">
        <f t="shared" si="1"/>
        <v>100</v>
      </c>
      <c r="U23" s="210">
        <f t="shared" si="1"/>
        <v>8074</v>
      </c>
      <c r="V23" s="248">
        <f t="shared" si="1"/>
        <v>100</v>
      </c>
      <c r="W23" s="174">
        <f t="shared" si="1"/>
        <v>16579</v>
      </c>
      <c r="X23" s="247">
        <f t="shared" si="1"/>
        <v>99.999999999999986</v>
      </c>
      <c r="Y23" s="210">
        <f t="shared" si="1"/>
        <v>9336</v>
      </c>
      <c r="Z23" s="249">
        <f t="shared" si="1"/>
        <v>100</v>
      </c>
      <c r="AA23" s="172">
        <f t="shared" si="1"/>
        <v>32043</v>
      </c>
      <c r="AB23" s="247">
        <f t="shared" si="1"/>
        <v>100</v>
      </c>
      <c r="AC23" s="210">
        <f t="shared" si="1"/>
        <v>19176</v>
      </c>
      <c r="AD23" s="248">
        <f t="shared" si="1"/>
        <v>100</v>
      </c>
    </row>
    <row r="24" spans="2:30" ht="19.5" thickBot="1" x14ac:dyDescent="0.3">
      <c r="B24" s="250" t="s">
        <v>221</v>
      </c>
      <c r="C24" s="257"/>
      <c r="D24" s="257"/>
      <c r="E24" s="257"/>
      <c r="F24" s="257"/>
      <c r="G24" s="257"/>
      <c r="H24" s="257"/>
      <c r="I24" s="257"/>
      <c r="J24" s="257"/>
      <c r="K24" s="257"/>
      <c r="L24" s="257"/>
      <c r="M24" s="257"/>
      <c r="N24" s="257"/>
      <c r="O24" s="257"/>
      <c r="P24" s="257"/>
      <c r="Q24" s="257"/>
      <c r="R24" s="257"/>
      <c r="S24" s="257"/>
      <c r="T24" s="257"/>
      <c r="U24" s="257"/>
      <c r="V24" s="257"/>
      <c r="W24" s="257"/>
      <c r="X24" s="257"/>
      <c r="Y24" s="257"/>
      <c r="Z24" s="257"/>
      <c r="AA24" s="257"/>
      <c r="AB24" s="257"/>
      <c r="AC24" s="257"/>
      <c r="AD24" s="258"/>
    </row>
    <row r="25" spans="2:30" x14ac:dyDescent="0.25">
      <c r="B25" s="253" t="s">
        <v>76</v>
      </c>
      <c r="C25" s="59">
        <v>16099</v>
      </c>
      <c r="D25" s="254">
        <f>C25*100/$C$23</f>
        <v>14.96648600407188</v>
      </c>
      <c r="E25" s="164">
        <v>11313</v>
      </c>
      <c r="F25" s="255">
        <f>E25*100/E23</f>
        <v>20.064202610669692</v>
      </c>
      <c r="G25" s="59">
        <v>1674</v>
      </c>
      <c r="H25" s="254">
        <f>G25*100/$G$23</f>
        <v>17.731172545281222</v>
      </c>
      <c r="I25" s="164">
        <v>999</v>
      </c>
      <c r="J25" s="256">
        <f>I25*100/$I$23</f>
        <v>28.077571669477233</v>
      </c>
      <c r="K25" s="59">
        <v>3438</v>
      </c>
      <c r="L25" s="254">
        <f>K25*100/$K$23</f>
        <v>18.129086690571608</v>
      </c>
      <c r="M25" s="164">
        <v>2236</v>
      </c>
      <c r="N25" s="255">
        <f>M25*100/$M$23</f>
        <v>26.442762535477769</v>
      </c>
      <c r="O25" s="163">
        <v>2768</v>
      </c>
      <c r="P25" s="254">
        <f>O25*100/$O$23</f>
        <v>18.309300171980421</v>
      </c>
      <c r="Q25" s="164">
        <v>1974</v>
      </c>
      <c r="R25" s="256">
        <f>Q25*100/$Q$23</f>
        <v>25.359712230215827</v>
      </c>
      <c r="S25" s="59">
        <v>2577</v>
      </c>
      <c r="T25" s="254">
        <f>S25*100/$S$23</f>
        <v>16.709894955258722</v>
      </c>
      <c r="U25" s="164">
        <v>1884</v>
      </c>
      <c r="V25" s="255">
        <f>U25*100/$U$23</f>
        <v>23.334159028981919</v>
      </c>
      <c r="W25" s="163">
        <v>2454</v>
      </c>
      <c r="X25" s="254">
        <f>W25*100/$W$23</f>
        <v>14.801857771880089</v>
      </c>
      <c r="Y25" s="164">
        <v>1885</v>
      </c>
      <c r="Z25" s="256">
        <f>Y25*100/$Y$23</f>
        <v>20.190659811482433</v>
      </c>
      <c r="AA25" s="59">
        <v>3188</v>
      </c>
      <c r="AB25" s="254">
        <f>AA25*100/$AA$23</f>
        <v>9.9491308554130384</v>
      </c>
      <c r="AC25" s="164">
        <v>2335</v>
      </c>
      <c r="AD25" s="255">
        <f>AC25*100/$AC$23</f>
        <v>12.176679182311222</v>
      </c>
    </row>
    <row r="26" spans="2:30" x14ac:dyDescent="0.25">
      <c r="B26" s="193" t="s">
        <v>222</v>
      </c>
      <c r="C26" s="13">
        <v>27328</v>
      </c>
      <c r="D26" s="17">
        <f>C26*100/$C$23</f>
        <v>25.405561185121829</v>
      </c>
      <c r="E26" s="14">
        <v>16313</v>
      </c>
      <c r="F26" s="18">
        <f>E26*100/E23</f>
        <v>28.931966515323495</v>
      </c>
      <c r="G26" s="13">
        <v>2504</v>
      </c>
      <c r="H26" s="17">
        <f>G26*100/$G$23</f>
        <v>26.522614129859125</v>
      </c>
      <c r="I26" s="14">
        <v>1033</v>
      </c>
      <c r="J26" s="194">
        <f>I26*100/$I$23</f>
        <v>29.033164699269253</v>
      </c>
      <c r="K26" s="13">
        <v>5031</v>
      </c>
      <c r="L26" s="17">
        <f>K26*100/$K$23</f>
        <v>26.529213246150601</v>
      </c>
      <c r="M26" s="14">
        <v>2413</v>
      </c>
      <c r="N26" s="18">
        <f>M26*100/$M$23</f>
        <v>28.535950804162724</v>
      </c>
      <c r="O26" s="130">
        <v>4135</v>
      </c>
      <c r="P26" s="17">
        <f>O26*100/$O$23</f>
        <v>27.351501521365261</v>
      </c>
      <c r="Q26" s="14">
        <v>2303</v>
      </c>
      <c r="R26" s="194">
        <f>Q26*100/$Q$23</f>
        <v>29.586330935251798</v>
      </c>
      <c r="S26" s="13">
        <v>3979</v>
      </c>
      <c r="T26" s="17">
        <f>S26*100/$S$23</f>
        <v>25.800804046167812</v>
      </c>
      <c r="U26" s="14">
        <v>2359</v>
      </c>
      <c r="V26" s="18">
        <f>U26*100/$U$23</f>
        <v>29.217240525142433</v>
      </c>
      <c r="W26" s="130">
        <v>4249</v>
      </c>
      <c r="X26" s="17">
        <f>W26*100/$W$23</f>
        <v>25.62880752759515</v>
      </c>
      <c r="Y26" s="14">
        <v>2774</v>
      </c>
      <c r="Z26" s="194">
        <f>Y26*100/$Y$23</f>
        <v>29.71293916023993</v>
      </c>
      <c r="AA26" s="13">
        <v>7430</v>
      </c>
      <c r="AB26" s="17">
        <f>AA26*100/$AA$23</f>
        <v>23.18759167368848</v>
      </c>
      <c r="AC26" s="14">
        <v>5431</v>
      </c>
      <c r="AD26" s="18">
        <f>AC26*100/$AC$23</f>
        <v>28.321860659157281</v>
      </c>
    </row>
    <row r="27" spans="2:30" ht="30" x14ac:dyDescent="0.25">
      <c r="B27" s="193" t="s">
        <v>223</v>
      </c>
      <c r="C27" s="13">
        <v>11196</v>
      </c>
      <c r="D27" s="17">
        <f>C27*100/$C$23</f>
        <v>10.408396627218385</v>
      </c>
      <c r="E27" s="14">
        <v>7348</v>
      </c>
      <c r="F27" s="18">
        <f>E27*100/E23</f>
        <v>13.032065834279228</v>
      </c>
      <c r="G27" s="13">
        <v>1107</v>
      </c>
      <c r="H27" s="17">
        <f>G27*100/$G$23</f>
        <v>11.725452812202096</v>
      </c>
      <c r="I27" s="14">
        <v>513</v>
      </c>
      <c r="J27" s="194">
        <f>I27*100/$I$23</f>
        <v>14.418212478920742</v>
      </c>
      <c r="K27" s="13">
        <v>2239</v>
      </c>
      <c r="L27" s="17">
        <f>K27*100/$K$23</f>
        <v>11.806580890107572</v>
      </c>
      <c r="M27" s="14">
        <v>1252</v>
      </c>
      <c r="N27" s="18">
        <f>M27*100/$M$23</f>
        <v>14.806054872280038</v>
      </c>
      <c r="O27" s="130">
        <v>1704</v>
      </c>
      <c r="P27" s="17">
        <f>O27*100/$O$23</f>
        <v>11.271332186797196</v>
      </c>
      <c r="Q27" s="14">
        <v>1063</v>
      </c>
      <c r="R27" s="194">
        <f>Q27*100/$Q$23</f>
        <v>13.656217882836588</v>
      </c>
      <c r="S27" s="13">
        <v>1740</v>
      </c>
      <c r="T27" s="17">
        <f>S27*100/$S$23</f>
        <v>11.282583322526261</v>
      </c>
      <c r="U27" s="14">
        <v>1150</v>
      </c>
      <c r="V27" s="18">
        <f>U27*100/$U$23</f>
        <v>14.243249938072827</v>
      </c>
      <c r="W27" s="130">
        <v>1696</v>
      </c>
      <c r="X27" s="17">
        <f>W27*100/$W$23</f>
        <v>10.229808794257796</v>
      </c>
      <c r="Y27" s="14">
        <v>1236</v>
      </c>
      <c r="Z27" s="194">
        <f>Y27*100/$Y$23</f>
        <v>13.239074550128535</v>
      </c>
      <c r="AA27" s="13">
        <v>2710</v>
      </c>
      <c r="AB27" s="17">
        <f>AA27*100/$AA$23</f>
        <v>8.4573853883843579</v>
      </c>
      <c r="AC27" s="14">
        <v>2134</v>
      </c>
      <c r="AD27" s="18">
        <f>AC27*100/$AC$23</f>
        <v>11.128493950771798</v>
      </c>
    </row>
    <row r="28" spans="2:30" x14ac:dyDescent="0.25">
      <c r="B28" s="193" t="s">
        <v>77</v>
      </c>
      <c r="C28" s="13">
        <v>31356</v>
      </c>
      <c r="D28" s="17">
        <f>C28*100/$C$23</f>
        <v>29.150204058865636</v>
      </c>
      <c r="E28" s="14">
        <v>13131</v>
      </c>
      <c r="F28" s="18">
        <f>E28*100/E23</f>
        <v>23.288521566401815</v>
      </c>
      <c r="G28" s="13">
        <v>2689</v>
      </c>
      <c r="H28" s="17">
        <f>G28*100/$G$23</f>
        <v>28.482152314373476</v>
      </c>
      <c r="I28" s="14">
        <v>654</v>
      </c>
      <c r="J28" s="194">
        <f>I28*100/$I$23</f>
        <v>18.381112984822934</v>
      </c>
      <c r="K28" s="13">
        <v>5251</v>
      </c>
      <c r="L28" s="17">
        <f>K28*100/$K$23</f>
        <v>27.689306053575194</v>
      </c>
      <c r="M28" s="14">
        <v>1652</v>
      </c>
      <c r="N28" s="18">
        <f>M28*100/$M$23</f>
        <v>19.536423841059602</v>
      </c>
      <c r="O28" s="130">
        <v>4143</v>
      </c>
      <c r="P28" s="17">
        <f>O28*100/$O$23</f>
        <v>27.404418573885433</v>
      </c>
      <c r="Q28" s="14">
        <v>1606</v>
      </c>
      <c r="R28" s="194">
        <f>Q28*100/$Q$23</f>
        <v>20.632065775950668</v>
      </c>
      <c r="S28" s="13">
        <v>4198</v>
      </c>
      <c r="T28" s="17">
        <f>S28*100/$S$23</f>
        <v>27.220853326416808</v>
      </c>
      <c r="U28" s="14">
        <v>1663</v>
      </c>
      <c r="V28" s="18">
        <f>U28*100/$U$23</f>
        <v>20.596977953926181</v>
      </c>
      <c r="W28" s="130">
        <v>4689</v>
      </c>
      <c r="X28" s="17">
        <f>W28*100/$W$23</f>
        <v>28.282767356294109</v>
      </c>
      <c r="Y28" s="14">
        <v>2060</v>
      </c>
      <c r="Z28" s="194">
        <f>Y28*100/$Y$23</f>
        <v>22.065124250214225</v>
      </c>
      <c r="AA28" s="13">
        <v>10386</v>
      </c>
      <c r="AB28" s="17">
        <f>AA28*100/$AA$23</f>
        <v>32.412695440501828</v>
      </c>
      <c r="AC28" s="14">
        <v>5496</v>
      </c>
      <c r="AD28" s="18">
        <f>AC28*100/$AC$23</f>
        <v>28.660826032540676</v>
      </c>
    </row>
    <row r="29" spans="2:30" ht="15.75" thickBot="1" x14ac:dyDescent="0.3">
      <c r="B29" s="195" t="s">
        <v>78</v>
      </c>
      <c r="C29" s="21">
        <v>21588</v>
      </c>
      <c r="D29" s="25">
        <f>C29*100/$C$23</f>
        <v>20.069352124722265</v>
      </c>
      <c r="E29" s="22">
        <v>8279</v>
      </c>
      <c r="F29" s="26">
        <f>E29*100/E23</f>
        <v>14.683243473325765</v>
      </c>
      <c r="G29" s="21">
        <v>1467</v>
      </c>
      <c r="H29" s="25">
        <f>G29*100/$G$23</f>
        <v>15.538608198284081</v>
      </c>
      <c r="I29" s="22">
        <v>359</v>
      </c>
      <c r="J29" s="196">
        <f>I29*100/$I$23</f>
        <v>10.089938167509837</v>
      </c>
      <c r="K29" s="21">
        <v>3005</v>
      </c>
      <c r="L29" s="25">
        <f>K29*100/$K$23</f>
        <v>15.845813119595022</v>
      </c>
      <c r="M29" s="22">
        <v>903</v>
      </c>
      <c r="N29" s="26">
        <f>M29*100/$M$23</f>
        <v>10.678807947019868</v>
      </c>
      <c r="O29" s="131">
        <v>2368</v>
      </c>
      <c r="P29" s="25">
        <f>O29*100/$O$23</f>
        <v>15.663447545971689</v>
      </c>
      <c r="Q29" s="22">
        <v>838</v>
      </c>
      <c r="R29" s="196">
        <f>Q29*100/$Q$23</f>
        <v>10.765673175745118</v>
      </c>
      <c r="S29" s="21">
        <v>2928</v>
      </c>
      <c r="T29" s="25">
        <f>S29*100/$S$23</f>
        <v>18.985864349630397</v>
      </c>
      <c r="U29" s="22">
        <v>1018</v>
      </c>
      <c r="V29" s="26">
        <f>U29*100/$U$23</f>
        <v>12.608372553876642</v>
      </c>
      <c r="W29" s="131">
        <v>3491</v>
      </c>
      <c r="X29" s="25">
        <f>W29*100/$W$23</f>
        <v>21.056758549972859</v>
      </c>
      <c r="Y29" s="22">
        <v>1381</v>
      </c>
      <c r="Z29" s="196">
        <f>Y29*100/$Y$23</f>
        <v>14.792202227934876</v>
      </c>
      <c r="AA29" s="21">
        <v>8329</v>
      </c>
      <c r="AB29" s="25">
        <f>AA29*100/$AA$23</f>
        <v>25.993196642012297</v>
      </c>
      <c r="AC29" s="22">
        <v>3780</v>
      </c>
      <c r="AD29" s="26">
        <f>AC29*100/$AC$23</f>
        <v>19.712140175219023</v>
      </c>
    </row>
    <row r="30" spans="2:30" x14ac:dyDescent="0.25">
      <c r="C30" s="192"/>
      <c r="D30" s="192"/>
      <c r="E30" s="192"/>
      <c r="F30" s="192"/>
      <c r="G30" s="192"/>
      <c r="H30" s="192"/>
      <c r="I30" s="192"/>
      <c r="J30" s="192"/>
      <c r="K30" s="192"/>
      <c r="L30" s="192"/>
      <c r="M30" s="192"/>
      <c r="N30" s="192"/>
      <c r="O30" s="192"/>
      <c r="P30" s="192"/>
      <c r="Q30" s="192"/>
      <c r="R30" s="192"/>
      <c r="S30" s="192"/>
      <c r="T30" s="192"/>
      <c r="U30" s="192"/>
      <c r="V30" s="192"/>
      <c r="W30" s="192"/>
      <c r="X30" s="192"/>
      <c r="Y30" s="192"/>
      <c r="Z30" s="192"/>
      <c r="AA30" s="192"/>
      <c r="AB30" s="192"/>
      <c r="AC30" s="192"/>
      <c r="AD30" s="192"/>
    </row>
    <row r="31" spans="2:30" x14ac:dyDescent="0.25">
      <c r="B31" s="191" t="s">
        <v>362</v>
      </c>
      <c r="C31" s="192"/>
      <c r="D31" s="192"/>
      <c r="E31" s="192"/>
      <c r="F31" s="192"/>
      <c r="G31" s="192"/>
      <c r="H31" s="192"/>
      <c r="I31" s="192"/>
      <c r="J31" s="192"/>
      <c r="K31" s="192"/>
      <c r="L31" s="192"/>
      <c r="M31" s="192"/>
      <c r="N31" s="192"/>
      <c r="O31" s="192"/>
      <c r="P31" s="192"/>
      <c r="Q31" s="192"/>
      <c r="R31" s="192"/>
      <c r="S31" s="192"/>
      <c r="T31" s="192"/>
      <c r="U31" s="192"/>
      <c r="V31" s="192"/>
      <c r="W31" s="192"/>
      <c r="X31" s="192"/>
      <c r="Y31" s="192"/>
      <c r="Z31" s="192"/>
      <c r="AA31" s="192"/>
      <c r="AB31" s="192"/>
      <c r="AC31" s="192"/>
      <c r="AD31" s="192"/>
    </row>
    <row r="32" spans="2:30" ht="15.75" thickBot="1" x14ac:dyDescent="0.3">
      <c r="B32" s="191" t="s">
        <v>401</v>
      </c>
      <c r="C32" s="192"/>
      <c r="D32" s="192"/>
      <c r="E32" s="192"/>
      <c r="F32" s="192"/>
      <c r="G32" s="192"/>
      <c r="H32" s="192"/>
      <c r="I32" s="192"/>
      <c r="J32" s="192"/>
      <c r="K32" s="192"/>
      <c r="L32" s="192"/>
      <c r="M32" s="192"/>
      <c r="N32" s="192"/>
      <c r="O32" s="192"/>
      <c r="P32" s="192"/>
      <c r="Q32" s="192"/>
      <c r="R32" s="192"/>
      <c r="S32" s="192"/>
      <c r="T32" s="192"/>
      <c r="U32" s="192"/>
      <c r="V32" s="192"/>
      <c r="W32" s="192"/>
      <c r="X32" s="192"/>
      <c r="Y32" s="192"/>
      <c r="Z32" s="192"/>
      <c r="AA32" s="192"/>
      <c r="AB32" s="192"/>
      <c r="AC32" s="192"/>
      <c r="AD32" s="192"/>
    </row>
    <row r="33" spans="2:30" ht="15.75" customHeight="1" thickBot="1" x14ac:dyDescent="0.3">
      <c r="B33" s="737" t="s">
        <v>150</v>
      </c>
      <c r="C33" s="728" t="s">
        <v>225</v>
      </c>
      <c r="D33" s="766"/>
      <c r="E33" s="766"/>
      <c r="F33" s="699"/>
      <c r="G33" s="768" t="s">
        <v>226</v>
      </c>
      <c r="H33" s="769"/>
      <c r="I33" s="769"/>
      <c r="J33" s="769"/>
      <c r="K33" s="769"/>
      <c r="L33" s="769"/>
      <c r="M33" s="769"/>
      <c r="N33" s="769"/>
      <c r="O33" s="769"/>
      <c r="P33" s="769"/>
      <c r="Q33" s="769"/>
      <c r="R33" s="769"/>
      <c r="S33" s="769"/>
      <c r="T33" s="769"/>
      <c r="U33" s="769"/>
      <c r="V33" s="769"/>
      <c r="W33" s="769"/>
      <c r="X33" s="769"/>
      <c r="Y33" s="769"/>
      <c r="Z33" s="769"/>
      <c r="AA33" s="770"/>
      <c r="AB33" s="770"/>
      <c r="AC33" s="770"/>
      <c r="AD33" s="771"/>
    </row>
    <row r="34" spans="2:30" x14ac:dyDescent="0.25">
      <c r="B34" s="767"/>
      <c r="C34" s="764" t="s">
        <v>136</v>
      </c>
      <c r="D34" s="765"/>
      <c r="E34" s="765"/>
      <c r="F34" s="722"/>
      <c r="G34" s="772" t="s">
        <v>93</v>
      </c>
      <c r="H34" s="773"/>
      <c r="I34" s="773"/>
      <c r="J34" s="773"/>
      <c r="K34" s="774" t="s">
        <v>82</v>
      </c>
      <c r="L34" s="775"/>
      <c r="M34" s="775"/>
      <c r="N34" s="776"/>
      <c r="O34" s="775" t="s">
        <v>89</v>
      </c>
      <c r="P34" s="775"/>
      <c r="Q34" s="775"/>
      <c r="R34" s="775"/>
      <c r="S34" s="774" t="s">
        <v>90</v>
      </c>
      <c r="T34" s="775"/>
      <c r="U34" s="775"/>
      <c r="V34" s="776"/>
      <c r="W34" s="775" t="s">
        <v>91</v>
      </c>
      <c r="X34" s="775"/>
      <c r="Y34" s="775"/>
      <c r="Z34" s="775"/>
      <c r="AA34" s="777" t="s">
        <v>92</v>
      </c>
      <c r="AB34" s="778"/>
      <c r="AC34" s="778"/>
      <c r="AD34" s="779"/>
    </row>
    <row r="35" spans="2:30" x14ac:dyDescent="0.25">
      <c r="B35" s="767"/>
      <c r="C35" s="762" t="s">
        <v>4</v>
      </c>
      <c r="D35" s="763"/>
      <c r="E35" s="761" t="s">
        <v>133</v>
      </c>
      <c r="F35" s="741"/>
      <c r="G35" s="760" t="s">
        <v>4</v>
      </c>
      <c r="H35" s="703"/>
      <c r="I35" s="761" t="s">
        <v>133</v>
      </c>
      <c r="J35" s="741"/>
      <c r="K35" s="760" t="s">
        <v>4</v>
      </c>
      <c r="L35" s="703"/>
      <c r="M35" s="761" t="s">
        <v>133</v>
      </c>
      <c r="N35" s="741"/>
      <c r="O35" s="760" t="s">
        <v>4</v>
      </c>
      <c r="P35" s="703"/>
      <c r="Q35" s="761" t="s">
        <v>133</v>
      </c>
      <c r="R35" s="741"/>
      <c r="S35" s="760" t="s">
        <v>4</v>
      </c>
      <c r="T35" s="703"/>
      <c r="U35" s="761" t="s">
        <v>133</v>
      </c>
      <c r="V35" s="741"/>
      <c r="W35" s="760" t="s">
        <v>4</v>
      </c>
      <c r="X35" s="703"/>
      <c r="Y35" s="761" t="s">
        <v>133</v>
      </c>
      <c r="Z35" s="741"/>
      <c r="AA35" s="762" t="s">
        <v>4</v>
      </c>
      <c r="AB35" s="763"/>
      <c r="AC35" s="761" t="s">
        <v>133</v>
      </c>
      <c r="AD35" s="741"/>
    </row>
    <row r="36" spans="2:30" ht="15.75" thickBot="1" x14ac:dyDescent="0.3">
      <c r="B36" s="747"/>
      <c r="C36" s="208" t="s">
        <v>154</v>
      </c>
      <c r="D36" s="140" t="s">
        <v>155</v>
      </c>
      <c r="E36" s="141" t="s">
        <v>154</v>
      </c>
      <c r="F36" s="140" t="s">
        <v>155</v>
      </c>
      <c r="G36" s="208" t="s">
        <v>154</v>
      </c>
      <c r="H36" s="140" t="s">
        <v>155</v>
      </c>
      <c r="I36" s="141" t="s">
        <v>154</v>
      </c>
      <c r="J36" s="140" t="s">
        <v>155</v>
      </c>
      <c r="K36" s="208" t="s">
        <v>154</v>
      </c>
      <c r="L36" s="140" t="s">
        <v>155</v>
      </c>
      <c r="M36" s="141" t="s">
        <v>154</v>
      </c>
      <c r="N36" s="140" t="s">
        <v>155</v>
      </c>
      <c r="O36" s="208" t="s">
        <v>154</v>
      </c>
      <c r="P36" s="140" t="s">
        <v>155</v>
      </c>
      <c r="Q36" s="141" t="s">
        <v>154</v>
      </c>
      <c r="R36" s="140" t="s">
        <v>155</v>
      </c>
      <c r="S36" s="208" t="s">
        <v>154</v>
      </c>
      <c r="T36" s="140" t="s">
        <v>155</v>
      </c>
      <c r="U36" s="141" t="s">
        <v>154</v>
      </c>
      <c r="V36" s="140" t="s">
        <v>155</v>
      </c>
      <c r="W36" s="208" t="s">
        <v>154</v>
      </c>
      <c r="X36" s="140" t="s">
        <v>155</v>
      </c>
      <c r="Y36" s="141" t="s">
        <v>154</v>
      </c>
      <c r="Z36" s="140" t="s">
        <v>155</v>
      </c>
      <c r="AA36" s="208" t="s">
        <v>154</v>
      </c>
      <c r="AB36" s="140" t="s">
        <v>155</v>
      </c>
      <c r="AC36" s="141" t="s">
        <v>154</v>
      </c>
      <c r="AD36" s="29" t="s">
        <v>155</v>
      </c>
    </row>
    <row r="37" spans="2:30" ht="19.5" thickBot="1" x14ac:dyDescent="0.3">
      <c r="B37" s="246" t="s">
        <v>67</v>
      </c>
      <c r="C37" s="172">
        <f t="shared" ref="C37:AD37" si="2">SUM(C39:C45)</f>
        <v>107567</v>
      </c>
      <c r="D37" s="247">
        <f t="shared" si="2"/>
        <v>99.999999999999986</v>
      </c>
      <c r="E37" s="210">
        <f t="shared" si="2"/>
        <v>56384</v>
      </c>
      <c r="F37" s="248">
        <f t="shared" si="2"/>
        <v>100</v>
      </c>
      <c r="G37" s="172">
        <f t="shared" si="2"/>
        <v>9441</v>
      </c>
      <c r="H37" s="247">
        <f t="shared" si="2"/>
        <v>100</v>
      </c>
      <c r="I37" s="210">
        <f t="shared" si="2"/>
        <v>3558</v>
      </c>
      <c r="J37" s="249">
        <f t="shared" si="2"/>
        <v>99.999999999999986</v>
      </c>
      <c r="K37" s="172">
        <f t="shared" si="2"/>
        <v>18964</v>
      </c>
      <c r="L37" s="247">
        <f t="shared" si="2"/>
        <v>100</v>
      </c>
      <c r="M37" s="210">
        <f t="shared" si="2"/>
        <v>8456</v>
      </c>
      <c r="N37" s="248">
        <f t="shared" si="2"/>
        <v>100</v>
      </c>
      <c r="O37" s="174">
        <f t="shared" si="2"/>
        <v>15118</v>
      </c>
      <c r="P37" s="247">
        <f t="shared" si="2"/>
        <v>100</v>
      </c>
      <c r="Q37" s="210">
        <f t="shared" si="2"/>
        <v>7784</v>
      </c>
      <c r="R37" s="249">
        <f t="shared" si="2"/>
        <v>100</v>
      </c>
      <c r="S37" s="172">
        <f t="shared" si="2"/>
        <v>15422</v>
      </c>
      <c r="T37" s="247">
        <f t="shared" si="2"/>
        <v>100</v>
      </c>
      <c r="U37" s="210">
        <f t="shared" si="2"/>
        <v>8074</v>
      </c>
      <c r="V37" s="248">
        <f t="shared" si="2"/>
        <v>100</v>
      </c>
      <c r="W37" s="174">
        <f t="shared" si="2"/>
        <v>16579</v>
      </c>
      <c r="X37" s="247">
        <f t="shared" si="2"/>
        <v>100</v>
      </c>
      <c r="Y37" s="210">
        <f t="shared" si="2"/>
        <v>9336</v>
      </c>
      <c r="Z37" s="249">
        <f t="shared" si="2"/>
        <v>100</v>
      </c>
      <c r="AA37" s="172">
        <f t="shared" si="2"/>
        <v>32043</v>
      </c>
      <c r="AB37" s="247">
        <f t="shared" si="2"/>
        <v>100</v>
      </c>
      <c r="AC37" s="210">
        <f t="shared" si="2"/>
        <v>19176</v>
      </c>
      <c r="AD37" s="248">
        <f t="shared" si="2"/>
        <v>100</v>
      </c>
    </row>
    <row r="38" spans="2:30" ht="19.5" thickBot="1" x14ac:dyDescent="0.3">
      <c r="B38" s="250" t="s">
        <v>224</v>
      </c>
      <c r="C38" s="251"/>
      <c r="D38" s="251"/>
      <c r="E38" s="251"/>
      <c r="F38" s="251"/>
      <c r="G38" s="251"/>
      <c r="H38" s="251"/>
      <c r="I38" s="251"/>
      <c r="J38" s="251"/>
      <c r="K38" s="251"/>
      <c r="L38" s="251"/>
      <c r="M38" s="251"/>
      <c r="N38" s="251"/>
      <c r="O38" s="251"/>
      <c r="P38" s="251"/>
      <c r="Q38" s="251"/>
      <c r="R38" s="251"/>
      <c r="S38" s="251"/>
      <c r="T38" s="251"/>
      <c r="U38" s="251"/>
      <c r="V38" s="251"/>
      <c r="W38" s="251"/>
      <c r="X38" s="251"/>
      <c r="Y38" s="251"/>
      <c r="Z38" s="251"/>
      <c r="AA38" s="251"/>
      <c r="AB38" s="251"/>
      <c r="AC38" s="251"/>
      <c r="AD38" s="252"/>
    </row>
    <row r="39" spans="2:30" x14ac:dyDescent="0.25">
      <c r="B39" s="253" t="s">
        <v>80</v>
      </c>
      <c r="C39" s="59">
        <v>21276</v>
      </c>
      <c r="D39" s="254">
        <f t="shared" ref="D39:D45" si="3">C39*100/$C$37</f>
        <v>19.77930034304201</v>
      </c>
      <c r="E39" s="164">
        <v>12200</v>
      </c>
      <c r="F39" s="255">
        <f t="shared" ref="F39:F45" si="4">E39*100/$E$37</f>
        <v>21.637343927355278</v>
      </c>
      <c r="G39" s="59">
        <v>2472</v>
      </c>
      <c r="H39" s="254">
        <f t="shared" ref="H39:H45" si="5">G39*100/$G$37</f>
        <v>26.183666984429614</v>
      </c>
      <c r="I39" s="164">
        <v>1133</v>
      </c>
      <c r="J39" s="256">
        <f t="shared" ref="J39:J45" si="6">I39*100/$I$37</f>
        <v>31.843732433951658</v>
      </c>
      <c r="K39" s="59">
        <v>4540</v>
      </c>
      <c r="L39" s="254">
        <f t="shared" ref="L39:L45" si="7">K39*100/$K$37</f>
        <v>23.940097025943892</v>
      </c>
      <c r="M39" s="164">
        <v>2218</v>
      </c>
      <c r="N39" s="255">
        <f t="shared" ref="N39:N45" si="8">M39*100/$M$37</f>
        <v>26.229895931882687</v>
      </c>
      <c r="O39" s="163">
        <v>3223</v>
      </c>
      <c r="P39" s="254">
        <f t="shared" ref="P39:P45" si="9">O39*100/$O$37</f>
        <v>21.318957534065351</v>
      </c>
      <c r="Q39" s="164">
        <v>1842</v>
      </c>
      <c r="R39" s="256">
        <f t="shared" ref="R39:R45" si="10">Q39*100/$Q$37</f>
        <v>23.663926002055497</v>
      </c>
      <c r="S39" s="59">
        <v>2993</v>
      </c>
      <c r="T39" s="254">
        <f t="shared" ref="T39:T45" si="11">S39*100/$S$37</f>
        <v>19.407340163402932</v>
      </c>
      <c r="U39" s="164">
        <v>1764</v>
      </c>
      <c r="V39" s="255">
        <f t="shared" ref="V39:V45" si="12">U39*100/$U$37</f>
        <v>21.847906861530841</v>
      </c>
      <c r="W39" s="163">
        <v>3164</v>
      </c>
      <c r="X39" s="254">
        <f t="shared" ref="X39:X45" si="13">W39*100/$W$37</f>
        <v>19.08438385909886</v>
      </c>
      <c r="Y39" s="164">
        <v>2032</v>
      </c>
      <c r="Z39" s="256">
        <f t="shared" ref="Z39:Z45" si="14">Y39*100/$Y$37</f>
        <v>21.765209940017137</v>
      </c>
      <c r="AA39" s="59">
        <v>4884</v>
      </c>
      <c r="AB39" s="254">
        <f t="shared" ref="AB39:AB45" si="15">AA39*100/$AA$37</f>
        <v>15.242018537590113</v>
      </c>
      <c r="AC39" s="164">
        <v>3211</v>
      </c>
      <c r="AD39" s="255">
        <f t="shared" ref="AD39:AD45" si="16">AC39*100/$AC$37</f>
        <v>16.744889445139759</v>
      </c>
    </row>
    <row r="40" spans="2:30" x14ac:dyDescent="0.25">
      <c r="B40" s="193" t="s">
        <v>84</v>
      </c>
      <c r="C40" s="13">
        <v>24768</v>
      </c>
      <c r="D40" s="17">
        <f t="shared" si="3"/>
        <v>23.025649130309482</v>
      </c>
      <c r="E40" s="14">
        <v>13272</v>
      </c>
      <c r="F40" s="18">
        <f t="shared" si="4"/>
        <v>23.538592508513052</v>
      </c>
      <c r="G40" s="13">
        <v>2394</v>
      </c>
      <c r="H40" s="17">
        <f t="shared" si="5"/>
        <v>25.357483317445187</v>
      </c>
      <c r="I40" s="14">
        <v>826</v>
      </c>
      <c r="J40" s="194">
        <f t="shared" si="6"/>
        <v>23.215289488476671</v>
      </c>
      <c r="K40" s="13">
        <v>4587</v>
      </c>
      <c r="L40" s="17">
        <f t="shared" si="7"/>
        <v>24.187935034802784</v>
      </c>
      <c r="M40" s="14">
        <v>1990</v>
      </c>
      <c r="N40" s="18">
        <f t="shared" si="8"/>
        <v>23.533585619678334</v>
      </c>
      <c r="O40" s="130">
        <v>3497</v>
      </c>
      <c r="P40" s="17">
        <f t="shared" si="9"/>
        <v>23.131366582881334</v>
      </c>
      <c r="Q40" s="14">
        <v>1825</v>
      </c>
      <c r="R40" s="194">
        <f t="shared" si="10"/>
        <v>23.445529290853031</v>
      </c>
      <c r="S40" s="13">
        <v>3812</v>
      </c>
      <c r="T40" s="17">
        <f t="shared" si="11"/>
        <v>24.717935416936843</v>
      </c>
      <c r="U40" s="14">
        <v>2109</v>
      </c>
      <c r="V40" s="18">
        <f t="shared" si="12"/>
        <v>26.120881842952688</v>
      </c>
      <c r="W40" s="130">
        <v>3880</v>
      </c>
      <c r="X40" s="17">
        <f t="shared" si="13"/>
        <v>23.403100307618072</v>
      </c>
      <c r="Y40" s="14">
        <v>2379</v>
      </c>
      <c r="Z40" s="194">
        <f t="shared" si="14"/>
        <v>25.482005141388175</v>
      </c>
      <c r="AA40" s="13">
        <v>6598</v>
      </c>
      <c r="AB40" s="17">
        <f t="shared" si="15"/>
        <v>20.591080735261993</v>
      </c>
      <c r="AC40" s="14">
        <v>4143</v>
      </c>
      <c r="AD40" s="18">
        <f t="shared" si="16"/>
        <v>21.605131414267834</v>
      </c>
    </row>
    <row r="41" spans="2:30" x14ac:dyDescent="0.25">
      <c r="B41" s="193" t="s">
        <v>85</v>
      </c>
      <c r="C41" s="13">
        <v>15536</v>
      </c>
      <c r="D41" s="17">
        <f t="shared" si="3"/>
        <v>14.443091282642445</v>
      </c>
      <c r="E41" s="14">
        <v>8103</v>
      </c>
      <c r="F41" s="18">
        <f t="shared" si="4"/>
        <v>14.371098183881953</v>
      </c>
      <c r="G41" s="13">
        <v>1273</v>
      </c>
      <c r="H41" s="17">
        <f t="shared" si="5"/>
        <v>13.483741129117679</v>
      </c>
      <c r="I41" s="14">
        <v>449</v>
      </c>
      <c r="J41" s="194">
        <f t="shared" si="6"/>
        <v>12.619449128724002</v>
      </c>
      <c r="K41" s="13">
        <v>2542</v>
      </c>
      <c r="L41" s="17">
        <f t="shared" si="7"/>
        <v>13.404345074878718</v>
      </c>
      <c r="M41" s="14">
        <v>1074</v>
      </c>
      <c r="N41" s="18">
        <f t="shared" si="8"/>
        <v>12.701040681173131</v>
      </c>
      <c r="O41" s="130">
        <v>1959</v>
      </c>
      <c r="P41" s="17">
        <f t="shared" si="9"/>
        <v>12.958063235877761</v>
      </c>
      <c r="Q41" s="14">
        <v>986</v>
      </c>
      <c r="R41" s="194">
        <f t="shared" si="10"/>
        <v>12.667009249743062</v>
      </c>
      <c r="S41" s="13">
        <v>2501</v>
      </c>
      <c r="T41" s="17">
        <f t="shared" si="11"/>
        <v>16.2170924653093</v>
      </c>
      <c r="U41" s="14">
        <v>1335</v>
      </c>
      <c r="V41" s="18">
        <f t="shared" si="12"/>
        <v>16.534555362893236</v>
      </c>
      <c r="W41" s="130">
        <v>2452</v>
      </c>
      <c r="X41" s="17">
        <f t="shared" si="13"/>
        <v>14.789794318113277</v>
      </c>
      <c r="Y41" s="14">
        <v>1399</v>
      </c>
      <c r="Z41" s="194">
        <f t="shared" si="14"/>
        <v>14.985004284490145</v>
      </c>
      <c r="AA41" s="13">
        <v>4809</v>
      </c>
      <c r="AB41" s="17">
        <f t="shared" si="15"/>
        <v>15.007958056361764</v>
      </c>
      <c r="AC41" s="14">
        <v>2860</v>
      </c>
      <c r="AD41" s="18">
        <f t="shared" si="16"/>
        <v>14.91447642886942</v>
      </c>
    </row>
    <row r="42" spans="2:30" x14ac:dyDescent="0.25">
      <c r="B42" s="193" t="s">
        <v>86</v>
      </c>
      <c r="C42" s="13">
        <v>15368</v>
      </c>
      <c r="D42" s="17">
        <f t="shared" si="3"/>
        <v>14.286909554045385</v>
      </c>
      <c r="E42" s="14">
        <v>7566</v>
      </c>
      <c r="F42" s="18">
        <f t="shared" si="4"/>
        <v>13.418700340522134</v>
      </c>
      <c r="G42" s="13">
        <v>1072</v>
      </c>
      <c r="H42" s="17">
        <f t="shared" si="5"/>
        <v>11.35472937188857</v>
      </c>
      <c r="I42" s="14">
        <v>360</v>
      </c>
      <c r="J42" s="194">
        <f t="shared" si="6"/>
        <v>10.118043844856661</v>
      </c>
      <c r="K42" s="13">
        <v>2324</v>
      </c>
      <c r="L42" s="17">
        <f t="shared" si="7"/>
        <v>12.254798565703439</v>
      </c>
      <c r="M42" s="14">
        <v>1010</v>
      </c>
      <c r="N42" s="18">
        <f t="shared" si="8"/>
        <v>11.944181646168401</v>
      </c>
      <c r="O42" s="130">
        <v>1832</v>
      </c>
      <c r="P42" s="17">
        <f t="shared" si="9"/>
        <v>12.11800502711999</v>
      </c>
      <c r="Q42" s="14">
        <v>882</v>
      </c>
      <c r="R42" s="194">
        <f t="shared" si="10"/>
        <v>11.330935251798561</v>
      </c>
      <c r="S42" s="13">
        <v>2217</v>
      </c>
      <c r="T42" s="17">
        <f t="shared" si="11"/>
        <v>14.375567371287771</v>
      </c>
      <c r="U42" s="14">
        <v>1080</v>
      </c>
      <c r="V42" s="18">
        <f t="shared" si="12"/>
        <v>13.376269507059698</v>
      </c>
      <c r="W42" s="130">
        <v>2335</v>
      </c>
      <c r="X42" s="17">
        <f t="shared" si="13"/>
        <v>14.08408227275469</v>
      </c>
      <c r="Y42" s="14">
        <v>1148</v>
      </c>
      <c r="Z42" s="194">
        <f t="shared" si="14"/>
        <v>12.296486718080548</v>
      </c>
      <c r="AA42" s="13">
        <v>5588</v>
      </c>
      <c r="AB42" s="17">
        <f t="shared" si="15"/>
        <v>17.43906625472022</v>
      </c>
      <c r="AC42" s="14">
        <v>3086</v>
      </c>
      <c r="AD42" s="18">
        <f t="shared" si="16"/>
        <v>16.093032957863997</v>
      </c>
    </row>
    <row r="43" spans="2:30" x14ac:dyDescent="0.25">
      <c r="B43" s="197" t="s">
        <v>87</v>
      </c>
      <c r="C43" s="13">
        <v>9035</v>
      </c>
      <c r="D43" s="17">
        <f t="shared" si="3"/>
        <v>8.3994161778240546</v>
      </c>
      <c r="E43" s="14">
        <v>3251</v>
      </c>
      <c r="F43" s="18">
        <f t="shared" si="4"/>
        <v>5.7658200908059021</v>
      </c>
      <c r="G43" s="13">
        <v>700</v>
      </c>
      <c r="H43" s="17">
        <f t="shared" si="5"/>
        <v>7.4144688062705226</v>
      </c>
      <c r="I43" s="14">
        <v>198</v>
      </c>
      <c r="J43" s="194">
        <f t="shared" si="6"/>
        <v>5.5649241146711637</v>
      </c>
      <c r="K43" s="13">
        <v>1293</v>
      </c>
      <c r="L43" s="17">
        <f t="shared" si="7"/>
        <v>6.8181818181818183</v>
      </c>
      <c r="M43" s="14">
        <v>421</v>
      </c>
      <c r="N43" s="18">
        <f t="shared" si="8"/>
        <v>4.9787133396404917</v>
      </c>
      <c r="O43" s="130">
        <v>1067</v>
      </c>
      <c r="P43" s="17">
        <f t="shared" si="9"/>
        <v>7.0578118798782912</v>
      </c>
      <c r="Q43" s="14">
        <v>430</v>
      </c>
      <c r="R43" s="194">
        <f t="shared" si="10"/>
        <v>5.5241521068859196</v>
      </c>
      <c r="S43" s="13">
        <v>1369</v>
      </c>
      <c r="T43" s="17">
        <f t="shared" si="11"/>
        <v>8.8769290623784212</v>
      </c>
      <c r="U43" s="14">
        <v>500</v>
      </c>
      <c r="V43" s="18">
        <f t="shared" si="12"/>
        <v>6.1927173643794902</v>
      </c>
      <c r="W43" s="130">
        <v>1449</v>
      </c>
      <c r="X43" s="17">
        <f t="shared" si="13"/>
        <v>8.7399722540563367</v>
      </c>
      <c r="Y43" s="14">
        <v>493</v>
      </c>
      <c r="Z43" s="194">
        <f t="shared" si="14"/>
        <v>5.2806341045415595</v>
      </c>
      <c r="AA43" s="13">
        <v>3157</v>
      </c>
      <c r="AB43" s="17">
        <f t="shared" si="15"/>
        <v>9.8523858565053217</v>
      </c>
      <c r="AC43" s="14">
        <v>1209</v>
      </c>
      <c r="AD43" s="18">
        <f t="shared" si="16"/>
        <v>6.3047559449311636</v>
      </c>
    </row>
    <row r="44" spans="2:30" x14ac:dyDescent="0.25">
      <c r="B44" s="197" t="s">
        <v>88</v>
      </c>
      <c r="C44" s="198">
        <v>2981</v>
      </c>
      <c r="D44" s="17">
        <f t="shared" si="3"/>
        <v>2.7712960294514115</v>
      </c>
      <c r="E44" s="138">
        <v>766</v>
      </c>
      <c r="F44" s="18">
        <f t="shared" si="4"/>
        <v>1.3585414301929626</v>
      </c>
      <c r="G44" s="13">
        <v>267</v>
      </c>
      <c r="H44" s="17">
        <f t="shared" si="5"/>
        <v>2.8280902446774707</v>
      </c>
      <c r="I44" s="138">
        <v>67</v>
      </c>
      <c r="J44" s="194">
        <f t="shared" si="6"/>
        <v>1.883080382237212</v>
      </c>
      <c r="K44" s="13">
        <v>573</v>
      </c>
      <c r="L44" s="17">
        <f t="shared" si="7"/>
        <v>3.0215144484286016</v>
      </c>
      <c r="M44" s="14">
        <v>164</v>
      </c>
      <c r="N44" s="18">
        <f t="shared" si="8"/>
        <v>1.9394512771996215</v>
      </c>
      <c r="O44" s="130">
        <v>483</v>
      </c>
      <c r="P44" s="17">
        <f t="shared" si="9"/>
        <v>3.1948670459055433</v>
      </c>
      <c r="Q44" s="14">
        <v>162</v>
      </c>
      <c r="R44" s="194">
        <f t="shared" si="10"/>
        <v>2.0811921891058582</v>
      </c>
      <c r="S44" s="13">
        <v>539</v>
      </c>
      <c r="T44" s="17">
        <f t="shared" si="11"/>
        <v>3.4950071326676175</v>
      </c>
      <c r="U44" s="14">
        <v>142</v>
      </c>
      <c r="V44" s="18">
        <f t="shared" si="12"/>
        <v>1.7587317314837752</v>
      </c>
      <c r="W44" s="130">
        <v>448</v>
      </c>
      <c r="X44" s="17">
        <f t="shared" si="13"/>
        <v>2.7022136437662101</v>
      </c>
      <c r="Y44" s="14">
        <v>91</v>
      </c>
      <c r="Z44" s="194">
        <f t="shared" si="14"/>
        <v>0.97472150814053127</v>
      </c>
      <c r="AA44" s="13">
        <v>671</v>
      </c>
      <c r="AB44" s="17">
        <f t="shared" si="15"/>
        <v>2.0940611053896325</v>
      </c>
      <c r="AC44" s="14">
        <v>140</v>
      </c>
      <c r="AD44" s="18">
        <f t="shared" si="16"/>
        <v>0.73007926574885273</v>
      </c>
    </row>
    <row r="45" spans="2:30" ht="15.75" thickBot="1" x14ac:dyDescent="0.3">
      <c r="B45" s="205" t="s">
        <v>81</v>
      </c>
      <c r="C45" s="206">
        <v>18603</v>
      </c>
      <c r="D45" s="200">
        <f t="shared" si="3"/>
        <v>17.294337482685211</v>
      </c>
      <c r="E45" s="207">
        <v>11226</v>
      </c>
      <c r="F45" s="202">
        <f t="shared" si="4"/>
        <v>19.909903518728719</v>
      </c>
      <c r="G45" s="199">
        <v>1263</v>
      </c>
      <c r="H45" s="200">
        <f t="shared" si="5"/>
        <v>13.377820146170956</v>
      </c>
      <c r="I45" s="207">
        <v>525</v>
      </c>
      <c r="J45" s="203">
        <f t="shared" si="6"/>
        <v>14.75548060708263</v>
      </c>
      <c r="K45" s="199">
        <v>3105</v>
      </c>
      <c r="L45" s="200">
        <f t="shared" si="7"/>
        <v>16.373128032060748</v>
      </c>
      <c r="M45" s="201">
        <v>1579</v>
      </c>
      <c r="N45" s="202">
        <f t="shared" si="8"/>
        <v>18.673131504257331</v>
      </c>
      <c r="O45" s="204">
        <v>3057</v>
      </c>
      <c r="P45" s="200">
        <f t="shared" si="9"/>
        <v>20.220928694271731</v>
      </c>
      <c r="Q45" s="201">
        <v>1657</v>
      </c>
      <c r="R45" s="203">
        <f t="shared" si="10"/>
        <v>21.287255909558066</v>
      </c>
      <c r="S45" s="199">
        <v>1991</v>
      </c>
      <c r="T45" s="200">
        <f t="shared" si="11"/>
        <v>12.910128388017119</v>
      </c>
      <c r="U45" s="201">
        <v>1144</v>
      </c>
      <c r="V45" s="202">
        <f t="shared" si="12"/>
        <v>14.168937329700272</v>
      </c>
      <c r="W45" s="204">
        <v>2851</v>
      </c>
      <c r="X45" s="200">
        <f t="shared" si="13"/>
        <v>17.196453344592555</v>
      </c>
      <c r="Y45" s="201">
        <v>1794</v>
      </c>
      <c r="Z45" s="203">
        <f t="shared" si="14"/>
        <v>19.215938303341904</v>
      </c>
      <c r="AA45" s="199">
        <v>6336</v>
      </c>
      <c r="AB45" s="200">
        <f t="shared" si="15"/>
        <v>19.773429454170959</v>
      </c>
      <c r="AC45" s="201">
        <v>4527</v>
      </c>
      <c r="AD45" s="202">
        <f t="shared" si="16"/>
        <v>23.607634543178975</v>
      </c>
    </row>
    <row r="47" spans="2:30" x14ac:dyDescent="0.25">
      <c r="G47" s="545"/>
      <c r="K47" s="192"/>
      <c r="O47" s="192"/>
      <c r="S47" s="192"/>
      <c r="W47" s="192"/>
      <c r="AA47" s="545"/>
    </row>
    <row r="48" spans="2:30" x14ac:dyDescent="0.25">
      <c r="G48" s="547"/>
      <c r="K48" s="547"/>
      <c r="O48" s="547"/>
      <c r="S48" s="547"/>
      <c r="W48" s="547"/>
      <c r="AA48" s="547"/>
    </row>
  </sheetData>
  <mergeCells count="72">
    <mergeCell ref="B4:B7"/>
    <mergeCell ref="G4:AD4"/>
    <mergeCell ref="G5:J5"/>
    <mergeCell ref="K5:N5"/>
    <mergeCell ref="O5:R5"/>
    <mergeCell ref="S5:V5"/>
    <mergeCell ref="W5:Z5"/>
    <mergeCell ref="AA5:AD5"/>
    <mergeCell ref="C6:D6"/>
    <mergeCell ref="AC6:AD6"/>
    <mergeCell ref="Q6:R6"/>
    <mergeCell ref="S6:T6"/>
    <mergeCell ref="AA6:AB6"/>
    <mergeCell ref="E6:F6"/>
    <mergeCell ref="G6:H6"/>
    <mergeCell ref="C4:F4"/>
    <mergeCell ref="B19:B22"/>
    <mergeCell ref="G19:AD19"/>
    <mergeCell ref="G20:J20"/>
    <mergeCell ref="K20:N20"/>
    <mergeCell ref="O20:R20"/>
    <mergeCell ref="S20:V20"/>
    <mergeCell ref="W20:Z20"/>
    <mergeCell ref="AA20:AD20"/>
    <mergeCell ref="C21:D21"/>
    <mergeCell ref="E21:F21"/>
    <mergeCell ref="G21:H21"/>
    <mergeCell ref="I21:J21"/>
    <mergeCell ref="K21:L21"/>
    <mergeCell ref="AC21:AD21"/>
    <mergeCell ref="M21:N21"/>
    <mergeCell ref="O21:P21"/>
    <mergeCell ref="B33:B36"/>
    <mergeCell ref="G33:AD33"/>
    <mergeCell ref="G34:J34"/>
    <mergeCell ref="K34:N34"/>
    <mergeCell ref="O34:R34"/>
    <mergeCell ref="S34:V34"/>
    <mergeCell ref="W34:Z34"/>
    <mergeCell ref="AA34:AD34"/>
    <mergeCell ref="C35:D35"/>
    <mergeCell ref="AC35:AD35"/>
    <mergeCell ref="C34:F34"/>
    <mergeCell ref="Q35:R35"/>
    <mergeCell ref="W35:X35"/>
    <mergeCell ref="AA35:AB35"/>
    <mergeCell ref="E35:F35"/>
    <mergeCell ref="K35:L35"/>
    <mergeCell ref="C5:F5"/>
    <mergeCell ref="C19:F19"/>
    <mergeCell ref="C20:F20"/>
    <mergeCell ref="C33:F33"/>
    <mergeCell ref="S21:T21"/>
    <mergeCell ref="Q21:R21"/>
    <mergeCell ref="I6:J6"/>
    <mergeCell ref="K6:L6"/>
    <mergeCell ref="M6:N6"/>
    <mergeCell ref="O6:P6"/>
    <mergeCell ref="U21:V21"/>
    <mergeCell ref="W21:X21"/>
    <mergeCell ref="Y21:Z21"/>
    <mergeCell ref="AA21:AB21"/>
    <mergeCell ref="U6:V6"/>
    <mergeCell ref="W6:X6"/>
    <mergeCell ref="Y6:Z6"/>
    <mergeCell ref="G35:H35"/>
    <mergeCell ref="I35:J35"/>
    <mergeCell ref="S35:T35"/>
    <mergeCell ref="U35:V35"/>
    <mergeCell ref="Y35:Z35"/>
    <mergeCell ref="M35:N35"/>
    <mergeCell ref="O35:P35"/>
  </mergeCells>
  <pageMargins left="0.7" right="0.7" top="0.75" bottom="0.75" header="0.3" footer="0.3"/>
  <pageSetup paperSize="9" scale="51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499984740745262"/>
    <pageSetUpPr fitToPage="1"/>
  </sheetPr>
  <dimension ref="B2:J30"/>
  <sheetViews>
    <sheetView workbookViewId="0">
      <selection activeCell="B1" sqref="B1"/>
    </sheetView>
  </sheetViews>
  <sheetFormatPr defaultRowHeight="15" x14ac:dyDescent="0.25"/>
  <cols>
    <col min="1" max="1" width="3.7109375" style="11" customWidth="1"/>
    <col min="2" max="2" width="22.85546875" style="11" customWidth="1"/>
    <col min="3" max="3" width="11.5703125" style="11" customWidth="1"/>
    <col min="4" max="6" width="10.28515625" style="11" customWidth="1"/>
    <col min="7" max="7" width="13.85546875" style="11" customWidth="1"/>
    <col min="8" max="8" width="10" style="11" customWidth="1"/>
    <col min="9" max="9" width="9.140625" style="11"/>
    <col min="10" max="10" width="9.42578125" style="11" bestFit="1" customWidth="1"/>
    <col min="11" max="16384" width="9.140625" style="11"/>
  </cols>
  <sheetData>
    <row r="2" spans="2:10" x14ac:dyDescent="0.25">
      <c r="B2" s="11" t="s">
        <v>399</v>
      </c>
    </row>
    <row r="3" spans="2:10" x14ac:dyDescent="0.25">
      <c r="B3" s="11" t="s">
        <v>400</v>
      </c>
    </row>
    <row r="4" spans="2:10" ht="15.75" thickBot="1" x14ac:dyDescent="0.3">
      <c r="H4" s="218"/>
    </row>
    <row r="5" spans="2:10" ht="24" customHeight="1" x14ac:dyDescent="0.25">
      <c r="B5" s="445" t="s">
        <v>202</v>
      </c>
      <c r="C5" s="782" t="s">
        <v>135</v>
      </c>
      <c r="D5" s="783"/>
      <c r="E5" s="782" t="s">
        <v>136</v>
      </c>
      <c r="F5" s="783"/>
      <c r="G5" s="483" t="s">
        <v>330</v>
      </c>
      <c r="H5" s="447"/>
    </row>
    <row r="6" spans="2:10" ht="37.5" customHeight="1" thickBot="1" x14ac:dyDescent="0.3">
      <c r="B6" s="446" t="s">
        <v>202</v>
      </c>
      <c r="C6" s="476" t="s">
        <v>4</v>
      </c>
      <c r="D6" s="477" t="s">
        <v>133</v>
      </c>
      <c r="E6" s="476" t="s">
        <v>4</v>
      </c>
      <c r="F6" s="477" t="s">
        <v>133</v>
      </c>
      <c r="G6" s="467" t="s">
        <v>229</v>
      </c>
      <c r="H6" s="442" t="s">
        <v>331</v>
      </c>
    </row>
    <row r="7" spans="2:10" ht="27.75" customHeight="1" thickBot="1" x14ac:dyDescent="0.3">
      <c r="B7" s="240" t="s">
        <v>30</v>
      </c>
      <c r="C7" s="68">
        <f>SUM(C10:C30)</f>
        <v>78005</v>
      </c>
      <c r="D7" s="70">
        <f>SUM(D10:D30)</f>
        <v>40070</v>
      </c>
      <c r="E7" s="68">
        <f>SUM(E10:E30)</f>
        <v>67753</v>
      </c>
      <c r="F7" s="70">
        <f>SUM(F10:F30)</f>
        <v>35353</v>
      </c>
      <c r="G7" s="244">
        <f>SUM(E7-C7)</f>
        <v>-10252</v>
      </c>
      <c r="H7" s="243">
        <f>G7/C7*100</f>
        <v>-13.142747259791038</v>
      </c>
      <c r="J7" s="580"/>
    </row>
    <row r="8" spans="2:10" ht="45.75" thickBot="1" x14ac:dyDescent="0.3">
      <c r="B8" s="475" t="s">
        <v>228</v>
      </c>
      <c r="C8" s="199">
        <v>11339</v>
      </c>
      <c r="D8" s="478">
        <v>6101</v>
      </c>
      <c r="E8" s="199">
        <v>10262</v>
      </c>
      <c r="F8" s="478">
        <v>5582</v>
      </c>
      <c r="G8" s="484">
        <f>SUM(E8-C8)</f>
        <v>-1077</v>
      </c>
      <c r="H8" s="202">
        <f>G8/C8*100</f>
        <v>-9.498192080430373</v>
      </c>
    </row>
    <row r="9" spans="2:10" ht="33.75" customHeight="1" thickBot="1" x14ac:dyDescent="0.3">
      <c r="B9" s="270" t="s">
        <v>230</v>
      </c>
      <c r="C9" s="479"/>
      <c r="D9" s="272"/>
      <c r="E9" s="271"/>
      <c r="F9" s="271"/>
      <c r="G9" s="272"/>
      <c r="H9" s="273"/>
    </row>
    <row r="10" spans="2:10" x14ac:dyDescent="0.25">
      <c r="B10" s="434" t="s">
        <v>31</v>
      </c>
      <c r="C10" s="59">
        <v>1074</v>
      </c>
      <c r="D10" s="480">
        <v>575</v>
      </c>
      <c r="E10" s="59">
        <v>982</v>
      </c>
      <c r="F10" s="480">
        <v>534</v>
      </c>
      <c r="G10" s="485">
        <f t="shared" ref="G10:G30" si="0">SUM(E10-C10)</f>
        <v>-92</v>
      </c>
      <c r="H10" s="255">
        <f t="shared" ref="H10:H30" si="1">G10/C10*100</f>
        <v>-8.5661080074487899</v>
      </c>
    </row>
    <row r="11" spans="2:10" ht="16.5" customHeight="1" x14ac:dyDescent="0.25">
      <c r="B11" s="285" t="s">
        <v>32</v>
      </c>
      <c r="C11" s="13">
        <v>5499</v>
      </c>
      <c r="D11" s="481">
        <v>3028</v>
      </c>
      <c r="E11" s="13">
        <v>4944</v>
      </c>
      <c r="F11" s="481">
        <v>2685</v>
      </c>
      <c r="G11" s="486">
        <f t="shared" si="0"/>
        <v>-555</v>
      </c>
      <c r="H11" s="457">
        <f t="shared" si="1"/>
        <v>-10.092744135297327</v>
      </c>
    </row>
    <row r="12" spans="2:10" ht="18" customHeight="1" x14ac:dyDescent="0.25">
      <c r="B12" s="285" t="s">
        <v>33</v>
      </c>
      <c r="C12" s="13">
        <v>3892</v>
      </c>
      <c r="D12" s="481">
        <v>2242</v>
      </c>
      <c r="E12" s="13">
        <v>3303</v>
      </c>
      <c r="F12" s="481">
        <v>1970</v>
      </c>
      <c r="G12" s="486">
        <f t="shared" si="0"/>
        <v>-589</v>
      </c>
      <c r="H12" s="457">
        <f t="shared" si="1"/>
        <v>-15.13360739979445</v>
      </c>
    </row>
    <row r="13" spans="2:10" x14ac:dyDescent="0.25">
      <c r="B13" s="285" t="s">
        <v>34</v>
      </c>
      <c r="C13" s="13">
        <v>5124</v>
      </c>
      <c r="D13" s="481">
        <v>2497</v>
      </c>
      <c r="E13" s="13">
        <v>4774</v>
      </c>
      <c r="F13" s="481">
        <v>2390</v>
      </c>
      <c r="G13" s="486">
        <f t="shared" si="0"/>
        <v>-350</v>
      </c>
      <c r="H13" s="457">
        <f t="shared" si="1"/>
        <v>-6.8306010928961758</v>
      </c>
    </row>
    <row r="14" spans="2:10" x14ac:dyDescent="0.25">
      <c r="B14" s="285" t="s">
        <v>35</v>
      </c>
      <c r="C14" s="13">
        <v>5626</v>
      </c>
      <c r="D14" s="481">
        <v>3139</v>
      </c>
      <c r="E14" s="13">
        <v>4949</v>
      </c>
      <c r="F14" s="481">
        <v>2862</v>
      </c>
      <c r="G14" s="486">
        <f t="shared" si="0"/>
        <v>-677</v>
      </c>
      <c r="H14" s="457">
        <f t="shared" si="1"/>
        <v>-12.033416281549947</v>
      </c>
    </row>
    <row r="15" spans="2:10" ht="15.75" customHeight="1" x14ac:dyDescent="0.25">
      <c r="B15" s="285" t="s">
        <v>36</v>
      </c>
      <c r="C15" s="13">
        <v>2752</v>
      </c>
      <c r="D15" s="481">
        <v>1366</v>
      </c>
      <c r="E15" s="13">
        <v>2416</v>
      </c>
      <c r="F15" s="481">
        <v>1213</v>
      </c>
      <c r="G15" s="486">
        <f t="shared" si="0"/>
        <v>-336</v>
      </c>
      <c r="H15" s="457">
        <f t="shared" si="1"/>
        <v>-12.209302325581394</v>
      </c>
    </row>
    <row r="16" spans="2:10" x14ac:dyDescent="0.25">
      <c r="B16" s="285" t="s">
        <v>37</v>
      </c>
      <c r="C16" s="13">
        <v>4536</v>
      </c>
      <c r="D16" s="481">
        <v>2486</v>
      </c>
      <c r="E16" s="13">
        <v>3280</v>
      </c>
      <c r="F16" s="481">
        <v>1799</v>
      </c>
      <c r="G16" s="486">
        <f>SUM(E16-C16)</f>
        <v>-1256</v>
      </c>
      <c r="H16" s="457">
        <f>G16/C16*100</f>
        <v>-27.689594356261022</v>
      </c>
    </row>
    <row r="17" spans="2:8" x14ac:dyDescent="0.25">
      <c r="B17" s="285" t="s">
        <v>38</v>
      </c>
      <c r="C17" s="13">
        <v>2087</v>
      </c>
      <c r="D17" s="481">
        <v>986</v>
      </c>
      <c r="E17" s="13">
        <v>1976</v>
      </c>
      <c r="F17" s="481">
        <v>925</v>
      </c>
      <c r="G17" s="486">
        <f t="shared" si="0"/>
        <v>-111</v>
      </c>
      <c r="H17" s="457">
        <f t="shared" si="1"/>
        <v>-5.3186391950167708</v>
      </c>
    </row>
    <row r="18" spans="2:8" x14ac:dyDescent="0.25">
      <c r="B18" s="285" t="s">
        <v>39</v>
      </c>
      <c r="C18" s="13">
        <v>3595</v>
      </c>
      <c r="D18" s="481">
        <v>1791</v>
      </c>
      <c r="E18" s="13">
        <v>3238</v>
      </c>
      <c r="F18" s="481">
        <v>1604</v>
      </c>
      <c r="G18" s="486">
        <f t="shared" si="0"/>
        <v>-357</v>
      </c>
      <c r="H18" s="457">
        <f t="shared" si="1"/>
        <v>-9.9304589707927668</v>
      </c>
    </row>
    <row r="19" spans="2:8" x14ac:dyDescent="0.25">
      <c r="B19" s="285" t="s">
        <v>40</v>
      </c>
      <c r="C19" s="13">
        <v>2216</v>
      </c>
      <c r="D19" s="481">
        <v>1019</v>
      </c>
      <c r="E19" s="13">
        <v>1930</v>
      </c>
      <c r="F19" s="481">
        <v>915</v>
      </c>
      <c r="G19" s="486">
        <f t="shared" si="0"/>
        <v>-286</v>
      </c>
      <c r="H19" s="457">
        <f t="shared" si="1"/>
        <v>-12.906137184115524</v>
      </c>
    </row>
    <row r="20" spans="2:8" x14ac:dyDescent="0.25">
      <c r="B20" s="285" t="s">
        <v>41</v>
      </c>
      <c r="C20" s="13">
        <v>3790</v>
      </c>
      <c r="D20" s="481">
        <v>1755</v>
      </c>
      <c r="E20" s="13">
        <v>3658</v>
      </c>
      <c r="F20" s="481">
        <v>1709</v>
      </c>
      <c r="G20" s="486">
        <f t="shared" si="0"/>
        <v>-132</v>
      </c>
      <c r="H20" s="457">
        <f t="shared" si="1"/>
        <v>-3.4828496042216357</v>
      </c>
    </row>
    <row r="21" spans="2:8" x14ac:dyDescent="0.25">
      <c r="B21" s="285" t="s">
        <v>42</v>
      </c>
      <c r="C21" s="13">
        <v>3745</v>
      </c>
      <c r="D21" s="481">
        <v>2006</v>
      </c>
      <c r="E21" s="13">
        <v>2493</v>
      </c>
      <c r="F21" s="481">
        <v>1438</v>
      </c>
      <c r="G21" s="486">
        <f t="shared" si="0"/>
        <v>-1252</v>
      </c>
      <c r="H21" s="457">
        <f t="shared" si="1"/>
        <v>-33.431241655540724</v>
      </c>
    </row>
    <row r="22" spans="2:8" x14ac:dyDescent="0.25">
      <c r="B22" s="285" t="s">
        <v>43</v>
      </c>
      <c r="C22" s="13">
        <v>3082</v>
      </c>
      <c r="D22" s="481">
        <v>1456</v>
      </c>
      <c r="E22" s="13">
        <v>2963</v>
      </c>
      <c r="F22" s="481">
        <v>1447</v>
      </c>
      <c r="G22" s="486">
        <f t="shared" si="0"/>
        <v>-119</v>
      </c>
      <c r="H22" s="457">
        <f>G22/C22*100</f>
        <v>-3.8611291369240757</v>
      </c>
    </row>
    <row r="23" spans="2:8" x14ac:dyDescent="0.25">
      <c r="B23" s="286" t="s">
        <v>44</v>
      </c>
      <c r="C23" s="13">
        <v>5036</v>
      </c>
      <c r="D23" s="481">
        <v>2532</v>
      </c>
      <c r="E23" s="13">
        <v>4663</v>
      </c>
      <c r="F23" s="481">
        <v>2350</v>
      </c>
      <c r="G23" s="486">
        <f t="shared" si="0"/>
        <v>-373</v>
      </c>
      <c r="H23" s="457">
        <f t="shared" si="1"/>
        <v>-7.4066719618745029</v>
      </c>
    </row>
    <row r="24" spans="2:8" x14ac:dyDescent="0.25">
      <c r="B24" s="286" t="s">
        <v>45</v>
      </c>
      <c r="C24" s="13">
        <v>4246</v>
      </c>
      <c r="D24" s="481">
        <v>2178</v>
      </c>
      <c r="E24" s="13">
        <v>3945</v>
      </c>
      <c r="F24" s="481">
        <v>2116</v>
      </c>
      <c r="G24" s="486">
        <f t="shared" si="0"/>
        <v>-301</v>
      </c>
      <c r="H24" s="457">
        <f t="shared" si="1"/>
        <v>-7.0890249646726327</v>
      </c>
    </row>
    <row r="25" spans="2:8" x14ac:dyDescent="0.25">
      <c r="B25" s="286" t="s">
        <v>46</v>
      </c>
      <c r="C25" s="13">
        <v>3549</v>
      </c>
      <c r="D25" s="481">
        <v>1832</v>
      </c>
      <c r="E25" s="13">
        <v>2623</v>
      </c>
      <c r="F25" s="481">
        <v>1372</v>
      </c>
      <c r="G25" s="486">
        <f t="shared" si="0"/>
        <v>-926</v>
      </c>
      <c r="H25" s="457">
        <f t="shared" si="1"/>
        <v>-26.091856861087631</v>
      </c>
    </row>
    <row r="26" spans="2:8" x14ac:dyDescent="0.25">
      <c r="B26" s="286" t="s">
        <v>47</v>
      </c>
      <c r="C26" s="13">
        <v>7296</v>
      </c>
      <c r="D26" s="481">
        <v>3488</v>
      </c>
      <c r="E26" s="13">
        <v>6216</v>
      </c>
      <c r="F26" s="481">
        <v>3013</v>
      </c>
      <c r="G26" s="486">
        <f t="shared" si="0"/>
        <v>-1080</v>
      </c>
      <c r="H26" s="457">
        <f t="shared" si="1"/>
        <v>-14.802631578947366</v>
      </c>
    </row>
    <row r="27" spans="2:8" x14ac:dyDescent="0.25">
      <c r="B27" s="286" t="s">
        <v>48</v>
      </c>
      <c r="C27" s="13">
        <v>2332</v>
      </c>
      <c r="D27" s="481">
        <v>1188</v>
      </c>
      <c r="E27" s="13">
        <v>2134</v>
      </c>
      <c r="F27" s="481">
        <v>1119</v>
      </c>
      <c r="G27" s="486">
        <f t="shared" si="0"/>
        <v>-198</v>
      </c>
      <c r="H27" s="457">
        <f t="shared" si="1"/>
        <v>-8.4905660377358494</v>
      </c>
    </row>
    <row r="28" spans="2:8" x14ac:dyDescent="0.25">
      <c r="B28" s="286" t="s">
        <v>49</v>
      </c>
      <c r="C28" s="13">
        <v>1742</v>
      </c>
      <c r="D28" s="481">
        <v>920</v>
      </c>
      <c r="E28" s="13">
        <v>1234</v>
      </c>
      <c r="F28" s="481">
        <v>661</v>
      </c>
      <c r="G28" s="486">
        <f t="shared" si="0"/>
        <v>-508</v>
      </c>
      <c r="H28" s="457">
        <f t="shared" si="1"/>
        <v>-29.161882893226178</v>
      </c>
    </row>
    <row r="29" spans="2:8" x14ac:dyDescent="0.25">
      <c r="B29" s="286" t="s">
        <v>50</v>
      </c>
      <c r="C29" s="13">
        <v>4791</v>
      </c>
      <c r="D29" s="481">
        <v>2515</v>
      </c>
      <c r="E29" s="13">
        <v>4202</v>
      </c>
      <c r="F29" s="481">
        <v>2240</v>
      </c>
      <c r="G29" s="486">
        <f t="shared" si="0"/>
        <v>-589</v>
      </c>
      <c r="H29" s="457">
        <f t="shared" si="1"/>
        <v>-12.29388436652056</v>
      </c>
    </row>
    <row r="30" spans="2:8" ht="15.75" thickBot="1" x14ac:dyDescent="0.3">
      <c r="B30" s="287" t="s">
        <v>51</v>
      </c>
      <c r="C30" s="21">
        <v>1995</v>
      </c>
      <c r="D30" s="482">
        <v>1071</v>
      </c>
      <c r="E30" s="21">
        <v>1830</v>
      </c>
      <c r="F30" s="482">
        <v>991</v>
      </c>
      <c r="G30" s="487">
        <f t="shared" si="0"/>
        <v>-165</v>
      </c>
      <c r="H30" s="202">
        <f t="shared" si="1"/>
        <v>-8.2706766917293226</v>
      </c>
    </row>
  </sheetData>
  <mergeCells count="2">
    <mergeCell ref="C5:D5"/>
    <mergeCell ref="E5:F5"/>
  </mergeCells>
  <pageMargins left="0.7" right="0.7" top="0.75" bottom="0.75" header="0.3" footer="0.3"/>
  <pageSetup paperSize="9" scale="91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B2:I31"/>
  <sheetViews>
    <sheetView zoomScale="120" zoomScaleNormal="120" workbookViewId="0">
      <selection activeCell="B1" sqref="B1"/>
    </sheetView>
  </sheetViews>
  <sheetFormatPr defaultRowHeight="11.25" x14ac:dyDescent="0.2"/>
  <cols>
    <col min="1" max="1" width="2.42578125" style="607" customWidth="1"/>
    <col min="2" max="2" width="26.28515625" style="607" customWidth="1"/>
    <col min="3" max="3" width="9.140625" style="607" customWidth="1"/>
    <col min="4" max="4" width="9" style="607" customWidth="1"/>
    <col min="5" max="5" width="10" style="607" customWidth="1"/>
    <col min="6" max="6" width="10.140625" style="607" customWidth="1"/>
    <col min="7" max="7" width="10.7109375" style="607" customWidth="1"/>
    <col min="8" max="8" width="10.140625" style="607" customWidth="1"/>
    <col min="9" max="9" width="10.5703125" style="607" customWidth="1"/>
    <col min="10" max="16384" width="9.140625" style="607"/>
  </cols>
  <sheetData>
    <row r="2" spans="2:9" ht="14.25" customHeight="1" x14ac:dyDescent="0.2">
      <c r="B2" s="606" t="s">
        <v>363</v>
      </c>
    </row>
    <row r="3" spans="2:9" ht="14.25" customHeight="1" x14ac:dyDescent="0.2">
      <c r="B3" s="607" t="s">
        <v>358</v>
      </c>
    </row>
    <row r="4" spans="2:9" ht="12" thickBot="1" x14ac:dyDescent="0.25">
      <c r="B4" s="607" t="s">
        <v>359</v>
      </c>
    </row>
    <row r="5" spans="2:9" ht="15.75" customHeight="1" x14ac:dyDescent="0.2">
      <c r="B5" s="608"/>
      <c r="C5" s="786" t="s">
        <v>431</v>
      </c>
      <c r="D5" s="784" t="s">
        <v>94</v>
      </c>
      <c r="E5" s="756"/>
      <c r="F5" s="756"/>
      <c r="G5" s="756"/>
      <c r="H5" s="756"/>
      <c r="I5" s="757"/>
    </row>
    <row r="6" spans="2:9" ht="15" customHeight="1" thickBot="1" x14ac:dyDescent="0.25">
      <c r="B6" s="610" t="s">
        <v>3</v>
      </c>
      <c r="C6" s="787"/>
      <c r="D6" s="785"/>
      <c r="E6" s="758"/>
      <c r="F6" s="758"/>
      <c r="G6" s="758"/>
      <c r="H6" s="758"/>
      <c r="I6" s="759"/>
    </row>
    <row r="7" spans="2:9" ht="23.25" customHeight="1" thickBot="1" x14ac:dyDescent="0.25">
      <c r="B7" s="612"/>
      <c r="C7" s="788"/>
      <c r="D7" s="614" t="s">
        <v>424</v>
      </c>
      <c r="E7" s="615" t="s">
        <v>425</v>
      </c>
      <c r="F7" s="615" t="s">
        <v>426</v>
      </c>
      <c r="G7" s="615" t="s">
        <v>427</v>
      </c>
      <c r="H7" s="615" t="s">
        <v>428</v>
      </c>
      <c r="I7" s="616" t="s">
        <v>429</v>
      </c>
    </row>
    <row r="8" spans="2:9" ht="25.5" customHeight="1" thickBot="1" x14ac:dyDescent="0.25">
      <c r="B8" s="581" t="s">
        <v>67</v>
      </c>
      <c r="C8" s="582">
        <f>SUM(D8:I8)</f>
        <v>67753</v>
      </c>
      <c r="D8" s="583">
        <f t="shared" ref="D8:I8" si="0">SUM(D10:D15)</f>
        <v>6164</v>
      </c>
      <c r="E8" s="584">
        <f t="shared" si="0"/>
        <v>12481</v>
      </c>
      <c r="F8" s="584">
        <f t="shared" si="0"/>
        <v>9588</v>
      </c>
      <c r="G8" s="584">
        <f t="shared" si="0"/>
        <v>9621</v>
      </c>
      <c r="H8" s="584">
        <f t="shared" si="0"/>
        <v>10255</v>
      </c>
      <c r="I8" s="585">
        <f t="shared" si="0"/>
        <v>19644</v>
      </c>
    </row>
    <row r="9" spans="2:9" ht="17.25" customHeight="1" thickBot="1" x14ac:dyDescent="0.25">
      <c r="B9" s="586" t="s">
        <v>68</v>
      </c>
      <c r="C9" s="587"/>
      <c r="D9" s="587"/>
      <c r="E9" s="587"/>
      <c r="F9" s="587"/>
      <c r="G9" s="587"/>
      <c r="H9" s="587"/>
      <c r="I9" s="588"/>
    </row>
    <row r="10" spans="2:9" ht="16.5" customHeight="1" thickTop="1" x14ac:dyDescent="0.2">
      <c r="B10" s="637" t="s">
        <v>69</v>
      </c>
      <c r="C10" s="638">
        <f t="shared" ref="C10:C15" si="1">SUM(D10:I10)</f>
        <v>12132</v>
      </c>
      <c r="D10" s="589">
        <v>1739</v>
      </c>
      <c r="E10" s="590">
        <v>3602</v>
      </c>
      <c r="F10" s="590">
        <v>2746</v>
      </c>
      <c r="G10" s="590">
        <v>1573</v>
      </c>
      <c r="H10" s="590">
        <v>1521</v>
      </c>
      <c r="I10" s="591">
        <v>951</v>
      </c>
    </row>
    <row r="11" spans="2:9" x14ac:dyDescent="0.2">
      <c r="B11" s="639" t="s">
        <v>70</v>
      </c>
      <c r="C11" s="640">
        <f t="shared" si="1"/>
        <v>21044</v>
      </c>
      <c r="D11" s="592">
        <v>2094</v>
      </c>
      <c r="E11" s="593">
        <v>3936</v>
      </c>
      <c r="F11" s="593">
        <v>3035</v>
      </c>
      <c r="G11" s="593">
        <v>3394</v>
      </c>
      <c r="H11" s="593">
        <v>3505</v>
      </c>
      <c r="I11" s="594">
        <v>5080</v>
      </c>
    </row>
    <row r="12" spans="2:9" ht="16.5" customHeight="1" x14ac:dyDescent="0.2">
      <c r="B12" s="639" t="s">
        <v>71</v>
      </c>
      <c r="C12" s="640">
        <f t="shared" si="1"/>
        <v>14305</v>
      </c>
      <c r="D12" s="592">
        <v>1053</v>
      </c>
      <c r="E12" s="593">
        <v>2176</v>
      </c>
      <c r="F12" s="593">
        <v>1738</v>
      </c>
      <c r="G12" s="593">
        <v>2092</v>
      </c>
      <c r="H12" s="593">
        <v>2187</v>
      </c>
      <c r="I12" s="594">
        <v>5059</v>
      </c>
    </row>
    <row r="13" spans="2:9" x14ac:dyDescent="0.2">
      <c r="B13" s="639" t="s">
        <v>72</v>
      </c>
      <c r="C13" s="640">
        <f t="shared" si="1"/>
        <v>11920</v>
      </c>
      <c r="D13" s="592">
        <v>859</v>
      </c>
      <c r="E13" s="593">
        <v>1760</v>
      </c>
      <c r="F13" s="593">
        <v>1294</v>
      </c>
      <c r="G13" s="593">
        <v>1560</v>
      </c>
      <c r="H13" s="593">
        <v>1760</v>
      </c>
      <c r="I13" s="594">
        <v>4687</v>
      </c>
    </row>
    <row r="14" spans="2:9" ht="15.75" customHeight="1" x14ac:dyDescent="0.2">
      <c r="B14" s="639" t="s">
        <v>73</v>
      </c>
      <c r="C14" s="640">
        <f t="shared" si="1"/>
        <v>5713</v>
      </c>
      <c r="D14" s="592">
        <v>321</v>
      </c>
      <c r="E14" s="593">
        <v>741</v>
      </c>
      <c r="F14" s="593">
        <v>548</v>
      </c>
      <c r="G14" s="593">
        <v>722</v>
      </c>
      <c r="H14" s="593">
        <v>876</v>
      </c>
      <c r="I14" s="594">
        <v>2505</v>
      </c>
    </row>
    <row r="15" spans="2:9" ht="17.25" customHeight="1" x14ac:dyDescent="0.2">
      <c r="B15" s="639" t="s">
        <v>74</v>
      </c>
      <c r="C15" s="640">
        <f t="shared" si="1"/>
        <v>2639</v>
      </c>
      <c r="D15" s="592">
        <v>98</v>
      </c>
      <c r="E15" s="593">
        <v>266</v>
      </c>
      <c r="F15" s="593">
        <v>227</v>
      </c>
      <c r="G15" s="593">
        <v>280</v>
      </c>
      <c r="H15" s="593">
        <v>406</v>
      </c>
      <c r="I15" s="594">
        <v>1362</v>
      </c>
    </row>
    <row r="16" spans="2:9" ht="12" thickBot="1" x14ac:dyDescent="0.25">
      <c r="B16" s="595" t="s">
        <v>75</v>
      </c>
      <c r="C16" s="596"/>
      <c r="D16" s="596"/>
      <c r="E16" s="596"/>
      <c r="F16" s="596"/>
      <c r="G16" s="596"/>
      <c r="H16" s="596"/>
      <c r="I16" s="597"/>
    </row>
    <row r="17" spans="2:9" ht="12" thickTop="1" x14ac:dyDescent="0.2">
      <c r="B17" s="637" t="s">
        <v>76</v>
      </c>
      <c r="C17" s="638">
        <f t="shared" ref="C17:C21" si="2">SUM(D17:I17)</f>
        <v>8082</v>
      </c>
      <c r="D17" s="589">
        <v>855</v>
      </c>
      <c r="E17" s="590">
        <v>1797</v>
      </c>
      <c r="F17" s="590">
        <v>1455</v>
      </c>
      <c r="G17" s="590">
        <v>1286</v>
      </c>
      <c r="H17" s="590">
        <v>1234</v>
      </c>
      <c r="I17" s="591">
        <v>1455</v>
      </c>
    </row>
    <row r="18" spans="2:9" ht="16.5" customHeight="1" x14ac:dyDescent="0.2">
      <c r="B18" s="639" t="s">
        <v>14</v>
      </c>
      <c r="C18" s="640">
        <f t="shared" si="2"/>
        <v>17066</v>
      </c>
      <c r="D18" s="592">
        <v>1685</v>
      </c>
      <c r="E18" s="593">
        <v>3348</v>
      </c>
      <c r="F18" s="593">
        <v>2680</v>
      </c>
      <c r="G18" s="593">
        <v>2475</v>
      </c>
      <c r="H18" s="593">
        <v>2607</v>
      </c>
      <c r="I18" s="594">
        <v>4271</v>
      </c>
    </row>
    <row r="19" spans="2:9" x14ac:dyDescent="0.2">
      <c r="B19" s="639" t="s">
        <v>83</v>
      </c>
      <c r="C19" s="640">
        <f t="shared" si="2"/>
        <v>6314</v>
      </c>
      <c r="D19" s="592">
        <v>669</v>
      </c>
      <c r="E19" s="593">
        <v>1386</v>
      </c>
      <c r="F19" s="593">
        <v>980</v>
      </c>
      <c r="G19" s="593">
        <v>982</v>
      </c>
      <c r="H19" s="593">
        <v>927</v>
      </c>
      <c r="I19" s="594">
        <v>1370</v>
      </c>
    </row>
    <row r="20" spans="2:9" x14ac:dyDescent="0.2">
      <c r="B20" s="639" t="s">
        <v>77</v>
      </c>
      <c r="C20" s="640">
        <f t="shared" si="2"/>
        <v>21890</v>
      </c>
      <c r="D20" s="592">
        <v>1951</v>
      </c>
      <c r="E20" s="593">
        <v>3880</v>
      </c>
      <c r="F20" s="593">
        <v>2923</v>
      </c>
      <c r="G20" s="593">
        <v>2936</v>
      </c>
      <c r="H20" s="593">
        <v>3179</v>
      </c>
      <c r="I20" s="594">
        <v>7021</v>
      </c>
    </row>
    <row r="21" spans="2:9" x14ac:dyDescent="0.2">
      <c r="B21" s="639" t="s">
        <v>78</v>
      </c>
      <c r="C21" s="640">
        <f t="shared" si="2"/>
        <v>14401</v>
      </c>
      <c r="D21" s="592">
        <v>1004</v>
      </c>
      <c r="E21" s="593">
        <v>2070</v>
      </c>
      <c r="F21" s="593">
        <v>1550</v>
      </c>
      <c r="G21" s="593">
        <v>1942</v>
      </c>
      <c r="H21" s="593">
        <v>2308</v>
      </c>
      <c r="I21" s="594">
        <v>5527</v>
      </c>
    </row>
    <row r="22" spans="2:9" ht="12" thickBot="1" x14ac:dyDescent="0.25">
      <c r="B22" s="598" t="s">
        <v>79</v>
      </c>
      <c r="C22" s="599"/>
      <c r="D22" s="596"/>
      <c r="E22" s="596"/>
      <c r="F22" s="596"/>
      <c r="G22" s="596"/>
      <c r="H22" s="596"/>
      <c r="I22" s="597"/>
    </row>
    <row r="23" spans="2:9" ht="12" thickTop="1" x14ac:dyDescent="0.2">
      <c r="B23" s="641" t="s">
        <v>80</v>
      </c>
      <c r="C23" s="642">
        <f t="shared" ref="C23:C29" si="3">SUM(D23:I23)</f>
        <v>13512</v>
      </c>
      <c r="D23" s="600">
        <v>1630</v>
      </c>
      <c r="E23" s="601">
        <v>3011</v>
      </c>
      <c r="F23" s="601">
        <v>2028</v>
      </c>
      <c r="G23" s="601">
        <v>1880</v>
      </c>
      <c r="H23" s="601">
        <v>1957</v>
      </c>
      <c r="I23" s="602">
        <v>3006</v>
      </c>
    </row>
    <row r="24" spans="2:9" x14ac:dyDescent="0.2">
      <c r="B24" s="643" t="s">
        <v>84</v>
      </c>
      <c r="C24" s="640">
        <f t="shared" si="3"/>
        <v>15933</v>
      </c>
      <c r="D24" s="592">
        <v>1587</v>
      </c>
      <c r="E24" s="593">
        <v>3098</v>
      </c>
      <c r="F24" s="593">
        <v>2260</v>
      </c>
      <c r="G24" s="593">
        <v>2410</v>
      </c>
      <c r="H24" s="593">
        <v>2459</v>
      </c>
      <c r="I24" s="594">
        <v>4119</v>
      </c>
    </row>
    <row r="25" spans="2:9" x14ac:dyDescent="0.2">
      <c r="B25" s="643" t="s">
        <v>85</v>
      </c>
      <c r="C25" s="640">
        <f t="shared" si="3"/>
        <v>9547</v>
      </c>
      <c r="D25" s="592">
        <v>819</v>
      </c>
      <c r="E25" s="593">
        <v>1617</v>
      </c>
      <c r="F25" s="593">
        <v>1198</v>
      </c>
      <c r="G25" s="593">
        <v>1560</v>
      </c>
      <c r="H25" s="593">
        <v>1472</v>
      </c>
      <c r="I25" s="594">
        <v>2881</v>
      </c>
    </row>
    <row r="26" spans="2:9" x14ac:dyDescent="0.2">
      <c r="B26" s="643" t="s">
        <v>86</v>
      </c>
      <c r="C26" s="640">
        <f t="shared" si="3"/>
        <v>9338</v>
      </c>
      <c r="D26" s="592">
        <v>678</v>
      </c>
      <c r="E26" s="593">
        <v>1489</v>
      </c>
      <c r="F26" s="593">
        <v>1098</v>
      </c>
      <c r="G26" s="593">
        <v>1362</v>
      </c>
      <c r="H26" s="593">
        <v>1380</v>
      </c>
      <c r="I26" s="594">
        <v>3331</v>
      </c>
    </row>
    <row r="27" spans="2:9" x14ac:dyDescent="0.2">
      <c r="B27" s="644" t="s">
        <v>87</v>
      </c>
      <c r="C27" s="640">
        <f t="shared" si="3"/>
        <v>5078</v>
      </c>
      <c r="D27" s="592">
        <v>437</v>
      </c>
      <c r="E27" s="593">
        <v>796</v>
      </c>
      <c r="F27" s="593">
        <v>598</v>
      </c>
      <c r="G27" s="593">
        <v>800</v>
      </c>
      <c r="H27" s="593">
        <v>793</v>
      </c>
      <c r="I27" s="594">
        <v>1654</v>
      </c>
    </row>
    <row r="28" spans="2:9" x14ac:dyDescent="0.2">
      <c r="B28" s="643" t="s">
        <v>88</v>
      </c>
      <c r="C28" s="640">
        <f t="shared" si="3"/>
        <v>1552</v>
      </c>
      <c r="D28" s="592">
        <v>141</v>
      </c>
      <c r="E28" s="593">
        <v>325</v>
      </c>
      <c r="F28" s="593">
        <v>248</v>
      </c>
      <c r="G28" s="593">
        <v>270</v>
      </c>
      <c r="H28" s="593">
        <v>234</v>
      </c>
      <c r="I28" s="594">
        <v>334</v>
      </c>
    </row>
    <row r="29" spans="2:9" ht="12" thickBot="1" x14ac:dyDescent="0.25">
      <c r="B29" s="645" t="s">
        <v>81</v>
      </c>
      <c r="C29" s="646">
        <f t="shared" si="3"/>
        <v>12793</v>
      </c>
      <c r="D29" s="603">
        <v>872</v>
      </c>
      <c r="E29" s="604">
        <v>2145</v>
      </c>
      <c r="F29" s="604">
        <v>2158</v>
      </c>
      <c r="G29" s="604">
        <v>1339</v>
      </c>
      <c r="H29" s="604">
        <v>1960</v>
      </c>
      <c r="I29" s="605">
        <v>4319</v>
      </c>
    </row>
    <row r="31" spans="2:9" x14ac:dyDescent="0.2">
      <c r="C31" s="687"/>
    </row>
  </sheetData>
  <mergeCells count="2">
    <mergeCell ref="D5:I6"/>
    <mergeCell ref="C5:C7"/>
  </mergeCells>
  <pageMargins left="0.7" right="0.7" top="0.75" bottom="0.75" header="0.3" footer="0.3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B2:I29"/>
  <sheetViews>
    <sheetView zoomScale="130" zoomScaleNormal="130" workbookViewId="0">
      <selection activeCell="B1" sqref="B1"/>
    </sheetView>
  </sheetViews>
  <sheetFormatPr defaultColWidth="23.7109375" defaultRowHeight="11.25" x14ac:dyDescent="0.2"/>
  <cols>
    <col min="1" max="1" width="2.5703125" style="648" customWidth="1"/>
    <col min="2" max="2" width="21.7109375" style="648" customWidth="1"/>
    <col min="3" max="3" width="10.140625" style="648" customWidth="1"/>
    <col min="4" max="4" width="8.5703125" style="648" customWidth="1"/>
    <col min="5" max="6" width="9.140625" style="648" customWidth="1"/>
    <col min="7" max="7" width="9.28515625" style="648" customWidth="1"/>
    <col min="8" max="8" width="9.85546875" style="648" customWidth="1"/>
    <col min="9" max="9" width="8.85546875" style="648" customWidth="1"/>
    <col min="10" max="16384" width="23.7109375" style="648"/>
  </cols>
  <sheetData>
    <row r="2" spans="2:9" x14ac:dyDescent="0.2">
      <c r="B2" s="647" t="s">
        <v>364</v>
      </c>
      <c r="C2" s="647"/>
      <c r="D2" s="647"/>
      <c r="E2" s="647"/>
      <c r="F2" s="647"/>
      <c r="G2" s="647"/>
      <c r="H2" s="647"/>
      <c r="I2" s="647"/>
    </row>
    <row r="3" spans="2:9" x14ac:dyDescent="0.2">
      <c r="B3" s="647" t="s">
        <v>397</v>
      </c>
      <c r="C3" s="647"/>
      <c r="D3" s="647"/>
      <c r="E3" s="647"/>
      <c r="F3" s="647"/>
      <c r="G3" s="647"/>
      <c r="H3" s="647"/>
      <c r="I3" s="647"/>
    </row>
    <row r="4" spans="2:9" ht="12" thickBot="1" x14ac:dyDescent="0.25">
      <c r="B4" s="647" t="s">
        <v>398</v>
      </c>
      <c r="C4" s="647"/>
      <c r="D4" s="647"/>
      <c r="E4" s="647"/>
      <c r="F4" s="647"/>
      <c r="G4" s="647"/>
      <c r="H4" s="647"/>
      <c r="I4" s="647"/>
    </row>
    <row r="5" spans="2:9" x14ac:dyDescent="0.2">
      <c r="B5" s="649"/>
      <c r="C5" s="793" t="s">
        <v>432</v>
      </c>
      <c r="D5" s="789" t="s">
        <v>94</v>
      </c>
      <c r="E5" s="789"/>
      <c r="F5" s="789"/>
      <c r="G5" s="789"/>
      <c r="H5" s="789"/>
      <c r="I5" s="790"/>
    </row>
    <row r="6" spans="2:9" ht="12" thickBot="1" x14ac:dyDescent="0.25">
      <c r="B6" s="650" t="s">
        <v>3</v>
      </c>
      <c r="C6" s="794"/>
      <c r="D6" s="791"/>
      <c r="E6" s="791"/>
      <c r="F6" s="791"/>
      <c r="G6" s="791"/>
      <c r="H6" s="791"/>
      <c r="I6" s="792"/>
    </row>
    <row r="7" spans="2:9" ht="28.5" customHeight="1" thickBot="1" x14ac:dyDescent="0.25">
      <c r="B7" s="651"/>
      <c r="C7" s="795"/>
      <c r="D7" s="652" t="s">
        <v>424</v>
      </c>
      <c r="E7" s="653" t="s">
        <v>425</v>
      </c>
      <c r="F7" s="653" t="s">
        <v>426</v>
      </c>
      <c r="G7" s="653" t="s">
        <v>427</v>
      </c>
      <c r="H7" s="653" t="s">
        <v>428</v>
      </c>
      <c r="I7" s="654" t="s">
        <v>429</v>
      </c>
    </row>
    <row r="8" spans="2:9" ht="25.5" customHeight="1" thickBot="1" x14ac:dyDescent="0.25">
      <c r="B8" s="655" t="s">
        <v>67</v>
      </c>
      <c r="C8" s="656">
        <f>SUM(D8:I8)</f>
        <v>35353</v>
      </c>
      <c r="D8" s="657">
        <f t="shared" ref="D8:I8" si="0">SUM(D10:D15)</f>
        <v>2256</v>
      </c>
      <c r="E8" s="658">
        <f t="shared" si="0"/>
        <v>5425</v>
      </c>
      <c r="F8" s="658">
        <f t="shared" si="0"/>
        <v>4908</v>
      </c>
      <c r="G8" s="658">
        <f t="shared" si="0"/>
        <v>4980</v>
      </c>
      <c r="H8" s="658">
        <f t="shared" si="0"/>
        <v>5802</v>
      </c>
      <c r="I8" s="659">
        <f t="shared" si="0"/>
        <v>11982</v>
      </c>
    </row>
    <row r="9" spans="2:9" ht="21.75" customHeight="1" thickBot="1" x14ac:dyDescent="0.25">
      <c r="B9" s="660" t="s">
        <v>68</v>
      </c>
      <c r="C9" s="661"/>
      <c r="D9" s="661"/>
      <c r="E9" s="661"/>
      <c r="F9" s="661"/>
      <c r="G9" s="661"/>
      <c r="H9" s="661"/>
      <c r="I9" s="662"/>
    </row>
    <row r="10" spans="2:9" ht="12" thickTop="1" x14ac:dyDescent="0.2">
      <c r="B10" s="663" t="s">
        <v>69</v>
      </c>
      <c r="C10" s="664">
        <f t="shared" ref="C10:C15" si="1">SUM(D10:I10)</f>
        <v>6090</v>
      </c>
      <c r="D10" s="665">
        <v>644</v>
      </c>
      <c r="E10" s="666">
        <v>1583</v>
      </c>
      <c r="F10" s="666">
        <v>1387</v>
      </c>
      <c r="G10" s="666">
        <v>875</v>
      </c>
      <c r="H10" s="666">
        <v>929</v>
      </c>
      <c r="I10" s="667">
        <v>672</v>
      </c>
    </row>
    <row r="11" spans="2:9" x14ac:dyDescent="0.2">
      <c r="B11" s="668" t="s">
        <v>70</v>
      </c>
      <c r="C11" s="669">
        <f t="shared" si="1"/>
        <v>12817</v>
      </c>
      <c r="D11" s="670">
        <v>822</v>
      </c>
      <c r="E11" s="671">
        <v>1834</v>
      </c>
      <c r="F11" s="671">
        <v>1738</v>
      </c>
      <c r="G11" s="671">
        <v>2053</v>
      </c>
      <c r="H11" s="671">
        <v>2426</v>
      </c>
      <c r="I11" s="672">
        <v>3944</v>
      </c>
    </row>
    <row r="12" spans="2:9" x14ac:dyDescent="0.2">
      <c r="B12" s="668" t="s">
        <v>71</v>
      </c>
      <c r="C12" s="669">
        <f t="shared" si="1"/>
        <v>8165</v>
      </c>
      <c r="D12" s="670">
        <v>381</v>
      </c>
      <c r="E12" s="671">
        <v>970</v>
      </c>
      <c r="F12" s="671">
        <v>941</v>
      </c>
      <c r="G12" s="671">
        <v>1088</v>
      </c>
      <c r="H12" s="671">
        <v>1317</v>
      </c>
      <c r="I12" s="672">
        <v>3468</v>
      </c>
    </row>
    <row r="13" spans="2:9" x14ac:dyDescent="0.2">
      <c r="B13" s="668" t="s">
        <v>72</v>
      </c>
      <c r="C13" s="669">
        <f t="shared" si="1"/>
        <v>5786</v>
      </c>
      <c r="D13" s="670">
        <v>320</v>
      </c>
      <c r="E13" s="671">
        <v>782</v>
      </c>
      <c r="F13" s="671">
        <v>598</v>
      </c>
      <c r="G13" s="671">
        <v>678</v>
      </c>
      <c r="H13" s="671">
        <v>786</v>
      </c>
      <c r="I13" s="672">
        <v>2622</v>
      </c>
    </row>
    <row r="14" spans="2:9" x14ac:dyDescent="0.2">
      <c r="B14" s="668" t="s">
        <v>73</v>
      </c>
      <c r="C14" s="669">
        <f t="shared" si="1"/>
        <v>2201</v>
      </c>
      <c r="D14" s="670">
        <v>83</v>
      </c>
      <c r="E14" s="671">
        <v>238</v>
      </c>
      <c r="F14" s="671">
        <v>217</v>
      </c>
      <c r="G14" s="671">
        <v>261</v>
      </c>
      <c r="H14" s="671">
        <v>303</v>
      </c>
      <c r="I14" s="672">
        <v>1099</v>
      </c>
    </row>
    <row r="15" spans="2:9" x14ac:dyDescent="0.2">
      <c r="B15" s="668" t="s">
        <v>74</v>
      </c>
      <c r="C15" s="669">
        <f t="shared" si="1"/>
        <v>294</v>
      </c>
      <c r="D15" s="670">
        <v>6</v>
      </c>
      <c r="E15" s="671">
        <v>18</v>
      </c>
      <c r="F15" s="671">
        <v>27</v>
      </c>
      <c r="G15" s="671">
        <v>25</v>
      </c>
      <c r="H15" s="671">
        <v>41</v>
      </c>
      <c r="I15" s="672">
        <v>177</v>
      </c>
    </row>
    <row r="16" spans="2:9" ht="25.5" customHeight="1" thickBot="1" x14ac:dyDescent="0.25">
      <c r="B16" s="673" t="s">
        <v>75</v>
      </c>
      <c r="C16" s="674"/>
      <c r="D16" s="674"/>
      <c r="E16" s="674"/>
      <c r="F16" s="674"/>
      <c r="G16" s="674"/>
      <c r="H16" s="674"/>
      <c r="I16" s="675"/>
    </row>
    <row r="17" spans="2:9" ht="12" thickTop="1" x14ac:dyDescent="0.2">
      <c r="B17" s="663" t="s">
        <v>76</v>
      </c>
      <c r="C17" s="664">
        <f>SUM(D17:I17)</f>
        <v>6043</v>
      </c>
      <c r="D17" s="665">
        <v>537</v>
      </c>
      <c r="E17" s="666">
        <v>1221</v>
      </c>
      <c r="F17" s="666">
        <v>1095</v>
      </c>
      <c r="G17" s="666">
        <v>995</v>
      </c>
      <c r="H17" s="666">
        <v>1014</v>
      </c>
      <c r="I17" s="667">
        <v>1181</v>
      </c>
    </row>
    <row r="18" spans="2:9" x14ac:dyDescent="0.2">
      <c r="B18" s="668" t="s">
        <v>14</v>
      </c>
      <c r="C18" s="669">
        <f>SUM(D18:I18)</f>
        <v>10462</v>
      </c>
      <c r="D18" s="670">
        <v>697</v>
      </c>
      <c r="E18" s="671">
        <v>1604</v>
      </c>
      <c r="F18" s="671">
        <v>1561</v>
      </c>
      <c r="G18" s="671">
        <v>1503</v>
      </c>
      <c r="H18" s="671">
        <v>1782</v>
      </c>
      <c r="I18" s="672">
        <v>3315</v>
      </c>
    </row>
    <row r="19" spans="2:9" x14ac:dyDescent="0.2">
      <c r="B19" s="668" t="s">
        <v>83</v>
      </c>
      <c r="C19" s="669">
        <f>SUM(D19:I19)</f>
        <v>4287</v>
      </c>
      <c r="D19" s="670">
        <v>337</v>
      </c>
      <c r="E19" s="671">
        <v>787</v>
      </c>
      <c r="F19" s="671">
        <v>629</v>
      </c>
      <c r="G19" s="671">
        <v>674</v>
      </c>
      <c r="H19" s="671">
        <v>715</v>
      </c>
      <c r="I19" s="672">
        <v>1145</v>
      </c>
    </row>
    <row r="20" spans="2:9" x14ac:dyDescent="0.2">
      <c r="B20" s="668" t="s">
        <v>77</v>
      </c>
      <c r="C20" s="669">
        <f>SUM(D20:I20)</f>
        <v>9251</v>
      </c>
      <c r="D20" s="670">
        <v>448</v>
      </c>
      <c r="E20" s="671">
        <v>1208</v>
      </c>
      <c r="F20" s="671">
        <v>1127</v>
      </c>
      <c r="G20" s="671">
        <v>1173</v>
      </c>
      <c r="H20" s="671">
        <v>1418</v>
      </c>
      <c r="I20" s="672">
        <v>3877</v>
      </c>
    </row>
    <row r="21" spans="2:9" x14ac:dyDescent="0.2">
      <c r="B21" s="668" t="s">
        <v>78</v>
      </c>
      <c r="C21" s="669">
        <f>SUM(D21:I21)</f>
        <v>5310</v>
      </c>
      <c r="D21" s="670">
        <v>237</v>
      </c>
      <c r="E21" s="671">
        <v>605</v>
      </c>
      <c r="F21" s="671">
        <v>496</v>
      </c>
      <c r="G21" s="671">
        <v>635</v>
      </c>
      <c r="H21" s="671">
        <v>873</v>
      </c>
      <c r="I21" s="672">
        <v>2464</v>
      </c>
    </row>
    <row r="22" spans="2:9" ht="24" customHeight="1" thickBot="1" x14ac:dyDescent="0.25">
      <c r="B22" s="686" t="s">
        <v>79</v>
      </c>
      <c r="C22" s="676"/>
      <c r="D22" s="676"/>
      <c r="E22" s="676"/>
      <c r="F22" s="676"/>
      <c r="G22" s="676"/>
      <c r="H22" s="676"/>
      <c r="I22" s="677"/>
    </row>
    <row r="23" spans="2:9" ht="12" thickTop="1" x14ac:dyDescent="0.2">
      <c r="B23" s="678" t="s">
        <v>80</v>
      </c>
      <c r="C23" s="664">
        <f t="shared" ref="C23:C29" si="2">SUM(D23:I23)</f>
        <v>7877</v>
      </c>
      <c r="D23" s="665">
        <v>749</v>
      </c>
      <c r="E23" s="666">
        <v>1473</v>
      </c>
      <c r="F23" s="666">
        <v>1191</v>
      </c>
      <c r="G23" s="666">
        <v>1126</v>
      </c>
      <c r="H23" s="666">
        <v>1278</v>
      </c>
      <c r="I23" s="667">
        <v>2060</v>
      </c>
    </row>
    <row r="24" spans="2:9" x14ac:dyDescent="0.2">
      <c r="B24" s="679" t="s">
        <v>84</v>
      </c>
      <c r="C24" s="669">
        <f t="shared" si="2"/>
        <v>8408</v>
      </c>
      <c r="D24" s="670">
        <v>522</v>
      </c>
      <c r="E24" s="671">
        <v>1279</v>
      </c>
      <c r="F24" s="671">
        <v>1185</v>
      </c>
      <c r="G24" s="671">
        <v>1321</v>
      </c>
      <c r="H24" s="671">
        <v>1485</v>
      </c>
      <c r="I24" s="672">
        <v>2616</v>
      </c>
    </row>
    <row r="25" spans="2:9" x14ac:dyDescent="0.2">
      <c r="B25" s="679" t="s">
        <v>85</v>
      </c>
      <c r="C25" s="669">
        <f t="shared" si="2"/>
        <v>4806</v>
      </c>
      <c r="D25" s="670">
        <v>263</v>
      </c>
      <c r="E25" s="671">
        <v>625</v>
      </c>
      <c r="F25" s="671">
        <v>579</v>
      </c>
      <c r="G25" s="671">
        <v>812</v>
      </c>
      <c r="H25" s="671">
        <v>831</v>
      </c>
      <c r="I25" s="672">
        <v>1696</v>
      </c>
    </row>
    <row r="26" spans="2:9" x14ac:dyDescent="0.2">
      <c r="B26" s="679" t="s">
        <v>86</v>
      </c>
      <c r="C26" s="669">
        <f t="shared" si="2"/>
        <v>4414</v>
      </c>
      <c r="D26" s="670">
        <v>216</v>
      </c>
      <c r="E26" s="671">
        <v>620</v>
      </c>
      <c r="F26" s="671">
        <v>502</v>
      </c>
      <c r="G26" s="671">
        <v>633</v>
      </c>
      <c r="H26" s="671">
        <v>656</v>
      </c>
      <c r="I26" s="672">
        <v>1787</v>
      </c>
    </row>
    <row r="27" spans="2:9" x14ac:dyDescent="0.2">
      <c r="B27" s="680" t="s">
        <v>87</v>
      </c>
      <c r="C27" s="669">
        <f t="shared" si="2"/>
        <v>1639</v>
      </c>
      <c r="D27" s="670">
        <v>116</v>
      </c>
      <c r="E27" s="671">
        <v>235</v>
      </c>
      <c r="F27" s="671">
        <v>220</v>
      </c>
      <c r="G27" s="671">
        <v>260</v>
      </c>
      <c r="H27" s="671">
        <v>232</v>
      </c>
      <c r="I27" s="672">
        <v>576</v>
      </c>
    </row>
    <row r="28" spans="2:9" x14ac:dyDescent="0.2">
      <c r="B28" s="679" t="s">
        <v>88</v>
      </c>
      <c r="C28" s="669">
        <f t="shared" si="2"/>
        <v>358</v>
      </c>
      <c r="D28" s="670">
        <v>31</v>
      </c>
      <c r="E28" s="671">
        <v>83</v>
      </c>
      <c r="F28" s="671">
        <v>71</v>
      </c>
      <c r="G28" s="671">
        <v>66</v>
      </c>
      <c r="H28" s="671">
        <v>43</v>
      </c>
      <c r="I28" s="672">
        <v>64</v>
      </c>
    </row>
    <row r="29" spans="2:9" ht="12" thickBot="1" x14ac:dyDescent="0.25">
      <c r="B29" s="681" t="s">
        <v>81</v>
      </c>
      <c r="C29" s="682">
        <f t="shared" si="2"/>
        <v>7851</v>
      </c>
      <c r="D29" s="683">
        <v>359</v>
      </c>
      <c r="E29" s="684">
        <v>1110</v>
      </c>
      <c r="F29" s="684">
        <v>1160</v>
      </c>
      <c r="G29" s="684">
        <v>762</v>
      </c>
      <c r="H29" s="684">
        <v>1277</v>
      </c>
      <c r="I29" s="685">
        <v>3183</v>
      </c>
    </row>
  </sheetData>
  <mergeCells count="2">
    <mergeCell ref="D5:I6"/>
    <mergeCell ref="C5:C7"/>
  </mergeCells>
  <pageMargins left="0.7" right="0.7" top="0.75" bottom="0.75" header="0.3" footer="0.3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B2:AD47"/>
  <sheetViews>
    <sheetView workbookViewId="0">
      <selection activeCell="B1" sqref="B1"/>
    </sheetView>
  </sheetViews>
  <sheetFormatPr defaultRowHeight="15" x14ac:dyDescent="0.25"/>
  <cols>
    <col min="1" max="1" width="2.85546875" style="115" customWidth="1"/>
    <col min="2" max="2" width="24.42578125" style="115" customWidth="1"/>
    <col min="3" max="3" width="9" style="115" customWidth="1"/>
    <col min="4" max="4" width="7.42578125" style="115" customWidth="1"/>
    <col min="5" max="5" width="9.140625" style="115" customWidth="1"/>
    <col min="6" max="6" width="7.85546875" style="115" customWidth="1"/>
    <col min="7" max="7" width="8.42578125" style="115" customWidth="1"/>
    <col min="8" max="8" width="7.5703125" style="115" customWidth="1"/>
    <col min="9" max="9" width="8.140625" style="115" customWidth="1"/>
    <col min="10" max="10" width="8.28515625" style="115" customWidth="1"/>
    <col min="11" max="11" width="9.140625" style="115" customWidth="1"/>
    <col min="12" max="12" width="8" style="115" customWidth="1"/>
    <col min="13" max="13" width="8.5703125" style="115" customWidth="1"/>
    <col min="14" max="14" width="7.85546875" style="115" customWidth="1"/>
    <col min="15" max="15" width="8.42578125" style="115" customWidth="1"/>
    <col min="16" max="16" width="7.42578125" style="115" customWidth="1"/>
    <col min="17" max="17" width="9.28515625" style="115" bestFit="1" customWidth="1"/>
    <col min="18" max="19" width="7.7109375" style="115" customWidth="1"/>
    <col min="20" max="21" width="7.5703125" style="115" customWidth="1"/>
    <col min="22" max="22" width="7.7109375" style="115" customWidth="1"/>
    <col min="23" max="23" width="9.42578125" style="115" customWidth="1"/>
    <col min="24" max="24" width="7.5703125" style="115" customWidth="1"/>
    <col min="25" max="26" width="7.7109375" style="115" customWidth="1"/>
    <col min="27" max="27" width="9" style="115" customWidth="1"/>
    <col min="28" max="28" width="7.42578125" style="115" customWidth="1"/>
    <col min="29" max="29" width="9.140625" style="115" customWidth="1"/>
    <col min="30" max="30" width="7.42578125" style="115" customWidth="1"/>
    <col min="31" max="16384" width="9.140625" style="115"/>
  </cols>
  <sheetData>
    <row r="2" spans="2:30" x14ac:dyDescent="0.25">
      <c r="B2" s="191" t="s">
        <v>365</v>
      </c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192"/>
      <c r="W2" s="192"/>
      <c r="X2" s="192"/>
      <c r="Y2" s="192"/>
      <c r="Z2" s="192"/>
      <c r="AA2" s="192"/>
      <c r="AB2" s="192"/>
      <c r="AC2" s="192"/>
      <c r="AD2" s="192"/>
    </row>
    <row r="3" spans="2:30" ht="15.75" thickBot="1" x14ac:dyDescent="0.3">
      <c r="B3" s="191" t="s">
        <v>394</v>
      </c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P3" s="192"/>
      <c r="Q3" s="192"/>
      <c r="R3" s="192"/>
      <c r="S3" s="192"/>
      <c r="T3" s="192"/>
      <c r="U3" s="192"/>
      <c r="V3" s="192"/>
      <c r="W3" s="192"/>
      <c r="X3" s="192"/>
      <c r="Y3" s="192"/>
      <c r="Z3" s="192"/>
      <c r="AA3" s="192"/>
      <c r="AB3" s="192"/>
      <c r="AC3" s="192"/>
      <c r="AD3" s="192"/>
    </row>
    <row r="4" spans="2:30" ht="15.75" customHeight="1" thickBot="1" x14ac:dyDescent="0.3">
      <c r="B4" s="737" t="s">
        <v>150</v>
      </c>
      <c r="C4" s="728" t="s">
        <v>231</v>
      </c>
      <c r="D4" s="766"/>
      <c r="E4" s="766"/>
      <c r="F4" s="699"/>
      <c r="G4" s="714" t="s">
        <v>226</v>
      </c>
      <c r="H4" s="715"/>
      <c r="I4" s="715"/>
      <c r="J4" s="715"/>
      <c r="K4" s="715"/>
      <c r="L4" s="715"/>
      <c r="M4" s="715"/>
      <c r="N4" s="715"/>
      <c r="O4" s="715"/>
      <c r="P4" s="715"/>
      <c r="Q4" s="715"/>
      <c r="R4" s="715"/>
      <c r="S4" s="715"/>
      <c r="T4" s="715"/>
      <c r="U4" s="715"/>
      <c r="V4" s="715"/>
      <c r="W4" s="715"/>
      <c r="X4" s="715"/>
      <c r="Y4" s="715"/>
      <c r="Z4" s="715"/>
      <c r="AA4" s="715"/>
      <c r="AB4" s="715"/>
      <c r="AC4" s="715"/>
      <c r="AD4" s="716"/>
    </row>
    <row r="5" spans="2:30" x14ac:dyDescent="0.25">
      <c r="B5" s="767"/>
      <c r="C5" s="764" t="s">
        <v>136</v>
      </c>
      <c r="D5" s="765"/>
      <c r="E5" s="765"/>
      <c r="F5" s="722"/>
      <c r="G5" s="780" t="s">
        <v>93</v>
      </c>
      <c r="H5" s="780"/>
      <c r="I5" s="780"/>
      <c r="J5" s="780"/>
      <c r="K5" s="774" t="s">
        <v>82</v>
      </c>
      <c r="L5" s="775"/>
      <c r="M5" s="775"/>
      <c r="N5" s="776"/>
      <c r="O5" s="781" t="s">
        <v>89</v>
      </c>
      <c r="P5" s="781"/>
      <c r="Q5" s="781"/>
      <c r="R5" s="781"/>
      <c r="S5" s="774" t="s">
        <v>90</v>
      </c>
      <c r="T5" s="775"/>
      <c r="U5" s="775"/>
      <c r="V5" s="776"/>
      <c r="W5" s="781" t="s">
        <v>91</v>
      </c>
      <c r="X5" s="781"/>
      <c r="Y5" s="781"/>
      <c r="Z5" s="781"/>
      <c r="AA5" s="774" t="s">
        <v>92</v>
      </c>
      <c r="AB5" s="775"/>
      <c r="AC5" s="775"/>
      <c r="AD5" s="776"/>
    </row>
    <row r="6" spans="2:30" x14ac:dyDescent="0.25">
      <c r="B6" s="767"/>
      <c r="C6" s="760" t="s">
        <v>4</v>
      </c>
      <c r="D6" s="703"/>
      <c r="E6" s="761" t="s">
        <v>133</v>
      </c>
      <c r="F6" s="741"/>
      <c r="G6" s="760" t="s">
        <v>4</v>
      </c>
      <c r="H6" s="703"/>
      <c r="I6" s="761" t="s">
        <v>133</v>
      </c>
      <c r="J6" s="741"/>
      <c r="K6" s="760" t="s">
        <v>4</v>
      </c>
      <c r="L6" s="703"/>
      <c r="M6" s="761" t="s">
        <v>133</v>
      </c>
      <c r="N6" s="741"/>
      <c r="O6" s="760" t="s">
        <v>4</v>
      </c>
      <c r="P6" s="703"/>
      <c r="Q6" s="761" t="s">
        <v>133</v>
      </c>
      <c r="R6" s="741"/>
      <c r="S6" s="760" t="s">
        <v>4</v>
      </c>
      <c r="T6" s="703"/>
      <c r="U6" s="761" t="s">
        <v>133</v>
      </c>
      <c r="V6" s="741"/>
      <c r="W6" s="760" t="s">
        <v>4</v>
      </c>
      <c r="X6" s="703"/>
      <c r="Y6" s="761" t="s">
        <v>133</v>
      </c>
      <c r="Z6" s="741"/>
      <c r="AA6" s="760" t="s">
        <v>4</v>
      </c>
      <c r="AB6" s="703"/>
      <c r="AC6" s="761" t="s">
        <v>133</v>
      </c>
      <c r="AD6" s="741"/>
    </row>
    <row r="7" spans="2:30" ht="15.75" thickBot="1" x14ac:dyDescent="0.3">
      <c r="B7" s="747"/>
      <c r="C7" s="208" t="s">
        <v>154</v>
      </c>
      <c r="D7" s="140" t="s">
        <v>155</v>
      </c>
      <c r="E7" s="141" t="s">
        <v>154</v>
      </c>
      <c r="F7" s="140" t="s">
        <v>155</v>
      </c>
      <c r="G7" s="208" t="s">
        <v>154</v>
      </c>
      <c r="H7" s="140" t="s">
        <v>155</v>
      </c>
      <c r="I7" s="141" t="s">
        <v>154</v>
      </c>
      <c r="J7" s="140" t="s">
        <v>155</v>
      </c>
      <c r="K7" s="208" t="s">
        <v>154</v>
      </c>
      <c r="L7" s="140" t="s">
        <v>155</v>
      </c>
      <c r="M7" s="141" t="s">
        <v>154</v>
      </c>
      <c r="N7" s="140" t="s">
        <v>155</v>
      </c>
      <c r="O7" s="208" t="s">
        <v>154</v>
      </c>
      <c r="P7" s="140" t="s">
        <v>155</v>
      </c>
      <c r="Q7" s="141" t="s">
        <v>154</v>
      </c>
      <c r="R7" s="140" t="s">
        <v>155</v>
      </c>
      <c r="S7" s="208" t="s">
        <v>154</v>
      </c>
      <c r="T7" s="140" t="s">
        <v>155</v>
      </c>
      <c r="U7" s="141" t="s">
        <v>154</v>
      </c>
      <c r="V7" s="140" t="s">
        <v>155</v>
      </c>
      <c r="W7" s="208" t="s">
        <v>154</v>
      </c>
      <c r="X7" s="140" t="s">
        <v>155</v>
      </c>
      <c r="Y7" s="141" t="s">
        <v>154</v>
      </c>
      <c r="Z7" s="140" t="s">
        <v>155</v>
      </c>
      <c r="AA7" s="208" t="s">
        <v>154</v>
      </c>
      <c r="AB7" s="140" t="s">
        <v>155</v>
      </c>
      <c r="AC7" s="141" t="s">
        <v>154</v>
      </c>
      <c r="AD7" s="29" t="s">
        <v>155</v>
      </c>
    </row>
    <row r="8" spans="2:30" ht="19.5" thickBot="1" x14ac:dyDescent="0.3">
      <c r="B8" s="240" t="s">
        <v>67</v>
      </c>
      <c r="C8" s="68">
        <f>SUM(C10:C15)</f>
        <v>67753</v>
      </c>
      <c r="D8" s="241">
        <f>SUM(D10:D15)</f>
        <v>99.999999999999986</v>
      </c>
      <c r="E8" s="242">
        <f>SUM(E10:E15)</f>
        <v>35353</v>
      </c>
      <c r="F8" s="243">
        <f>SUM(F10:F15)</f>
        <v>99.999999999999986</v>
      </c>
      <c r="G8" s="244">
        <f>SUM(G10:G15)</f>
        <v>6164</v>
      </c>
      <c r="H8" s="241">
        <f>G8*100/G8</f>
        <v>100</v>
      </c>
      <c r="I8" s="242">
        <f>SUM(I10:I15)</f>
        <v>2256</v>
      </c>
      <c r="J8" s="245">
        <f>I8*100/I8</f>
        <v>100</v>
      </c>
      <c r="K8" s="68">
        <f>SUM(K10:K15)</f>
        <v>12481</v>
      </c>
      <c r="L8" s="241">
        <f>SUM(L10:L15)</f>
        <v>100</v>
      </c>
      <c r="M8" s="242">
        <f>SUM(M10:M15)</f>
        <v>5425</v>
      </c>
      <c r="N8" s="243">
        <f>SUM(N10:N15)</f>
        <v>100.00000000000001</v>
      </c>
      <c r="O8" s="244">
        <f>SUM(O10:O15)</f>
        <v>9588</v>
      </c>
      <c r="P8" s="241">
        <f>O8*100/O8</f>
        <v>100</v>
      </c>
      <c r="Q8" s="242">
        <f>SUM(Q10:Q15)</f>
        <v>4908</v>
      </c>
      <c r="R8" s="245">
        <f>Q8*100/Q8</f>
        <v>100</v>
      </c>
      <c r="S8" s="68">
        <f>SUM(S10:S15)</f>
        <v>9621</v>
      </c>
      <c r="T8" s="241">
        <f>S8*100/S8</f>
        <v>100</v>
      </c>
      <c r="U8" s="242">
        <f>SUM(U10:U15)</f>
        <v>4980</v>
      </c>
      <c r="V8" s="243">
        <v>100</v>
      </c>
      <c r="W8" s="244">
        <f>SUM(W10:W15)</f>
        <v>10255</v>
      </c>
      <c r="X8" s="241">
        <f t="shared" ref="X8:AD8" si="0">SUM(X10:X15)</f>
        <v>100.00000000000001</v>
      </c>
      <c r="Y8" s="242">
        <f>SUM(Y10:Y15)</f>
        <v>5802</v>
      </c>
      <c r="Z8" s="245">
        <f t="shared" si="0"/>
        <v>100.00000000000003</v>
      </c>
      <c r="AA8" s="68">
        <f>SUM(AA10:AA15)</f>
        <v>19644</v>
      </c>
      <c r="AB8" s="241">
        <f t="shared" si="0"/>
        <v>100</v>
      </c>
      <c r="AC8" s="242">
        <f>SUM(AC10:AC15)</f>
        <v>11982</v>
      </c>
      <c r="AD8" s="243">
        <f t="shared" si="0"/>
        <v>100.00000000000001</v>
      </c>
    </row>
    <row r="9" spans="2:30" ht="19.5" thickBot="1" x14ac:dyDescent="0.3">
      <c r="B9" s="250" t="s">
        <v>220</v>
      </c>
      <c r="C9" s="274"/>
      <c r="D9" s="274"/>
      <c r="E9" s="274"/>
      <c r="F9" s="274"/>
      <c r="G9" s="274"/>
      <c r="H9" s="274"/>
      <c r="I9" s="274"/>
      <c r="J9" s="274"/>
      <c r="K9" s="274"/>
      <c r="L9" s="274"/>
      <c r="M9" s="274"/>
      <c r="N9" s="274"/>
      <c r="O9" s="274"/>
      <c r="P9" s="274"/>
      <c r="Q9" s="274"/>
      <c r="R9" s="274"/>
      <c r="S9" s="274"/>
      <c r="T9" s="274"/>
      <c r="U9" s="274"/>
      <c r="V9" s="274"/>
      <c r="W9" s="274"/>
      <c r="X9" s="274"/>
      <c r="Y9" s="274"/>
      <c r="Z9" s="274"/>
      <c r="AA9" s="274"/>
      <c r="AB9" s="274"/>
      <c r="AC9" s="274"/>
      <c r="AD9" s="275"/>
    </row>
    <row r="10" spans="2:30" x14ac:dyDescent="0.25">
      <c r="B10" s="253" t="s">
        <v>69</v>
      </c>
      <c r="C10" s="59">
        <v>12132</v>
      </c>
      <c r="D10" s="254">
        <f>C10*100/C8</f>
        <v>17.906218174840966</v>
      </c>
      <c r="E10" s="164">
        <v>6090</v>
      </c>
      <c r="F10" s="255">
        <f>E10*100/E8</f>
        <v>17.226260854807229</v>
      </c>
      <c r="G10" s="163">
        <v>1739</v>
      </c>
      <c r="H10" s="254">
        <f>G10*100/G8</f>
        <v>28.212199870214146</v>
      </c>
      <c r="I10" s="164">
        <v>644</v>
      </c>
      <c r="J10" s="256">
        <f>I10*100/I8</f>
        <v>28.546099290780141</v>
      </c>
      <c r="K10" s="59">
        <v>3602</v>
      </c>
      <c r="L10" s="254">
        <f>K10*100/K8</f>
        <v>28.859866997836711</v>
      </c>
      <c r="M10" s="164">
        <v>1583</v>
      </c>
      <c r="N10" s="255">
        <f>M10*100/M8</f>
        <v>29.179723502304146</v>
      </c>
      <c r="O10" s="163">
        <v>2746</v>
      </c>
      <c r="P10" s="254">
        <f>O10*100/O8</f>
        <v>28.639966624947853</v>
      </c>
      <c r="Q10" s="164">
        <v>1387</v>
      </c>
      <c r="R10" s="256">
        <f>Q10*100/Q8</f>
        <v>28.259983700081499</v>
      </c>
      <c r="S10" s="59">
        <v>1573</v>
      </c>
      <c r="T10" s="254">
        <f>S10*100/S8</f>
        <v>16.349651803346845</v>
      </c>
      <c r="U10" s="164">
        <v>875</v>
      </c>
      <c r="V10" s="255">
        <f>U10*100/U8</f>
        <v>17.570281124497992</v>
      </c>
      <c r="W10" s="163">
        <v>1521</v>
      </c>
      <c r="X10" s="254">
        <f>W10*100/W8</f>
        <v>14.831789371038518</v>
      </c>
      <c r="Y10" s="164">
        <v>929</v>
      </c>
      <c r="Z10" s="256">
        <f>Y10*100/Y8</f>
        <v>16.011720096518442</v>
      </c>
      <c r="AA10" s="59">
        <v>951</v>
      </c>
      <c r="AB10" s="254">
        <f>AA10*100/AA8</f>
        <v>4.8411728772144169</v>
      </c>
      <c r="AC10" s="164">
        <v>672</v>
      </c>
      <c r="AD10" s="255">
        <f>AC10*100/AC8</f>
        <v>5.6084126189283925</v>
      </c>
    </row>
    <row r="11" spans="2:30" x14ac:dyDescent="0.25">
      <c r="B11" s="193" t="s">
        <v>70</v>
      </c>
      <c r="C11" s="13">
        <v>21044</v>
      </c>
      <c r="D11" s="17">
        <f>C11*100/C8</f>
        <v>31.059879267338715</v>
      </c>
      <c r="E11" s="14">
        <v>12817</v>
      </c>
      <c r="F11" s="18">
        <f>E11*100/E8</f>
        <v>36.25434899442763</v>
      </c>
      <c r="G11" s="130">
        <v>2094</v>
      </c>
      <c r="H11" s="17">
        <f>G11*100/G8</f>
        <v>33.971447112264762</v>
      </c>
      <c r="I11" s="14">
        <v>822</v>
      </c>
      <c r="J11" s="194">
        <f>I11*100/I8</f>
        <v>36.436170212765958</v>
      </c>
      <c r="K11" s="13">
        <v>3936</v>
      </c>
      <c r="L11" s="17">
        <f>K11*100/K8</f>
        <v>31.535934620623348</v>
      </c>
      <c r="M11" s="14">
        <v>1834</v>
      </c>
      <c r="N11" s="18">
        <f>M11*100/M8</f>
        <v>33.806451612903224</v>
      </c>
      <c r="O11" s="130">
        <v>3035</v>
      </c>
      <c r="P11" s="17">
        <f>O11*100/O8</f>
        <v>31.654151022110973</v>
      </c>
      <c r="Q11" s="14">
        <v>1738</v>
      </c>
      <c r="R11" s="194">
        <f>Q11*100/Q8</f>
        <v>35.411572942135287</v>
      </c>
      <c r="S11" s="13">
        <v>3394</v>
      </c>
      <c r="T11" s="17">
        <f>S11*100/S8</f>
        <v>35.276998233031911</v>
      </c>
      <c r="U11" s="14">
        <v>2053</v>
      </c>
      <c r="V11" s="18">
        <f>U11*100/U8</f>
        <v>41.224899598393577</v>
      </c>
      <c r="W11" s="130">
        <v>3505</v>
      </c>
      <c r="X11" s="17">
        <f>W11*100/W8</f>
        <v>34.178449536811314</v>
      </c>
      <c r="Y11" s="14">
        <v>2426</v>
      </c>
      <c r="Z11" s="194">
        <f>Y11*100/Y8</f>
        <v>41.813167873147194</v>
      </c>
      <c r="AA11" s="13">
        <v>5080</v>
      </c>
      <c r="AB11" s="17">
        <f>AA11*100/AA8</f>
        <v>25.860313581755243</v>
      </c>
      <c r="AC11" s="14">
        <v>3944</v>
      </c>
      <c r="AD11" s="18">
        <f>AC11*100/AC8</f>
        <v>32.916040727758308</v>
      </c>
    </row>
    <row r="12" spans="2:30" x14ac:dyDescent="0.25">
      <c r="B12" s="193" t="s">
        <v>71</v>
      </c>
      <c r="C12" s="13">
        <v>14305</v>
      </c>
      <c r="D12" s="17">
        <f>C12*100/C8</f>
        <v>21.113456230720409</v>
      </c>
      <c r="E12" s="14">
        <v>8165</v>
      </c>
      <c r="F12" s="18">
        <f>E12*100/E8</f>
        <v>23.095635448193931</v>
      </c>
      <c r="G12" s="130">
        <v>1053</v>
      </c>
      <c r="H12" s="17">
        <f>G12*100/G8</f>
        <v>17.08306294613887</v>
      </c>
      <c r="I12" s="14">
        <v>381</v>
      </c>
      <c r="J12" s="194">
        <f>I12*100/I8</f>
        <v>16.888297872340427</v>
      </c>
      <c r="K12" s="13">
        <v>2176</v>
      </c>
      <c r="L12" s="17">
        <f>K12*100/K8</f>
        <v>17.434500440669819</v>
      </c>
      <c r="M12" s="14">
        <v>970</v>
      </c>
      <c r="N12" s="18">
        <f>M12*100/M8</f>
        <v>17.880184331797235</v>
      </c>
      <c r="O12" s="130">
        <v>1738</v>
      </c>
      <c r="P12" s="17">
        <f>O12*100/O8</f>
        <v>18.126825198164372</v>
      </c>
      <c r="Q12" s="14">
        <v>941</v>
      </c>
      <c r="R12" s="194">
        <f>Q12*100/Q8</f>
        <v>19.172779136104321</v>
      </c>
      <c r="S12" s="13">
        <v>2092</v>
      </c>
      <c r="T12" s="17">
        <f>S12*100/S8</f>
        <v>21.744101444756261</v>
      </c>
      <c r="U12" s="14">
        <v>1088</v>
      </c>
      <c r="V12" s="18">
        <f>U12*100/U8</f>
        <v>21.847389558232933</v>
      </c>
      <c r="W12" s="130">
        <v>2187</v>
      </c>
      <c r="X12" s="17">
        <f>W12*100/W8</f>
        <v>21.326182350073136</v>
      </c>
      <c r="Y12" s="14">
        <v>1317</v>
      </c>
      <c r="Z12" s="194">
        <f>Y12*100/Y8</f>
        <v>22.699069286452946</v>
      </c>
      <c r="AA12" s="13">
        <v>5059</v>
      </c>
      <c r="AB12" s="17">
        <f>AA12*100/AA8</f>
        <v>25.753410710649561</v>
      </c>
      <c r="AC12" s="14">
        <v>3468</v>
      </c>
      <c r="AD12" s="18">
        <f>AC12*100/AC8</f>
        <v>28.943415122684026</v>
      </c>
    </row>
    <row r="13" spans="2:30" x14ac:dyDescent="0.25">
      <c r="B13" s="193" t="s">
        <v>72</v>
      </c>
      <c r="C13" s="13">
        <v>11920</v>
      </c>
      <c r="D13" s="17">
        <f>C13*100/C8</f>
        <v>17.593316901096632</v>
      </c>
      <c r="E13" s="14">
        <v>5786</v>
      </c>
      <c r="F13" s="18">
        <f>E13*100/E8</f>
        <v>16.366362119197806</v>
      </c>
      <c r="G13" s="130">
        <v>859</v>
      </c>
      <c r="H13" s="17">
        <f>G13*100/G8</f>
        <v>13.935756002595717</v>
      </c>
      <c r="I13" s="14">
        <v>320</v>
      </c>
      <c r="J13" s="194">
        <f>I13*100/I8</f>
        <v>14.184397163120567</v>
      </c>
      <c r="K13" s="13">
        <v>1760</v>
      </c>
      <c r="L13" s="17">
        <f>K13*100/K8</f>
        <v>14.101434179953529</v>
      </c>
      <c r="M13" s="14">
        <v>782</v>
      </c>
      <c r="N13" s="18">
        <f>M13*100/M8</f>
        <v>14.414746543778802</v>
      </c>
      <c r="O13" s="130">
        <v>1294</v>
      </c>
      <c r="P13" s="17">
        <f>O13*100/O8</f>
        <v>13.496036712557363</v>
      </c>
      <c r="Q13" s="14">
        <v>598</v>
      </c>
      <c r="R13" s="194">
        <f>Q13*100/Q8</f>
        <v>12.184189079054605</v>
      </c>
      <c r="S13" s="13">
        <v>1560</v>
      </c>
      <c r="T13" s="17">
        <f>S13*100/S8</f>
        <v>16.214530714062988</v>
      </c>
      <c r="U13" s="14">
        <v>678</v>
      </c>
      <c r="V13" s="18">
        <f>U13*100/U8</f>
        <v>13.614457831325302</v>
      </c>
      <c r="W13" s="130">
        <v>1760</v>
      </c>
      <c r="X13" s="17">
        <f>W13*100/W8</f>
        <v>17.162359824475864</v>
      </c>
      <c r="Y13" s="14">
        <v>786</v>
      </c>
      <c r="Z13" s="194">
        <f>Y13*100/Y8</f>
        <v>13.547052740434333</v>
      </c>
      <c r="AA13" s="13">
        <v>4687</v>
      </c>
      <c r="AB13" s="17">
        <f>AA13*100/AA8</f>
        <v>23.859702708206068</v>
      </c>
      <c r="AC13" s="14">
        <v>2622</v>
      </c>
      <c r="AD13" s="18">
        <f>AC13*100/AC8</f>
        <v>21.882824236354534</v>
      </c>
    </row>
    <row r="14" spans="2:30" x14ac:dyDescent="0.25">
      <c r="B14" s="193" t="s">
        <v>73</v>
      </c>
      <c r="C14" s="13">
        <v>5713</v>
      </c>
      <c r="D14" s="17">
        <f>C14*100/C8</f>
        <v>8.4320989476480754</v>
      </c>
      <c r="E14" s="14">
        <v>2201</v>
      </c>
      <c r="F14" s="18">
        <f>E14*100/E8</f>
        <v>6.2257799903827111</v>
      </c>
      <c r="G14" s="130">
        <v>321</v>
      </c>
      <c r="H14" s="17">
        <f>G14*100/G8</f>
        <v>5.2076573653471767</v>
      </c>
      <c r="I14" s="14">
        <v>83</v>
      </c>
      <c r="J14" s="194">
        <f>I14*100/I8</f>
        <v>3.6790780141843973</v>
      </c>
      <c r="K14" s="13">
        <v>741</v>
      </c>
      <c r="L14" s="17">
        <f>K14*100/K8</f>
        <v>5.937024276900889</v>
      </c>
      <c r="M14" s="14">
        <v>238</v>
      </c>
      <c r="N14" s="18">
        <f>M14*100/M8</f>
        <v>4.387096774193548</v>
      </c>
      <c r="O14" s="130">
        <v>548</v>
      </c>
      <c r="P14" s="17">
        <f>O14*100/O8</f>
        <v>5.7154776804338754</v>
      </c>
      <c r="Q14" s="14">
        <v>217</v>
      </c>
      <c r="R14" s="194">
        <f>Q14*100/Q8</f>
        <v>4.4213528932355342</v>
      </c>
      <c r="S14" s="13">
        <v>722</v>
      </c>
      <c r="T14" s="17">
        <f>S14*100/S8</f>
        <v>7.5044174202265879</v>
      </c>
      <c r="U14" s="14">
        <v>261</v>
      </c>
      <c r="V14" s="18">
        <f>U14*100/U8</f>
        <v>5.2409638554216871</v>
      </c>
      <c r="W14" s="130">
        <v>876</v>
      </c>
      <c r="X14" s="17">
        <f>W14*100/W8</f>
        <v>8.542174549000487</v>
      </c>
      <c r="Y14" s="14">
        <v>303</v>
      </c>
      <c r="Z14" s="194">
        <f>Y14*100/Y8</f>
        <v>5.2223371251292656</v>
      </c>
      <c r="AA14" s="13">
        <v>2505</v>
      </c>
      <c r="AB14" s="17">
        <f>AA14*100/AA8</f>
        <v>12.751985339034819</v>
      </c>
      <c r="AC14" s="14">
        <v>1099</v>
      </c>
      <c r="AD14" s="18">
        <f>AC14*100/AC8</f>
        <v>9.1720914705391419</v>
      </c>
    </row>
    <row r="15" spans="2:30" ht="15.75" thickBot="1" x14ac:dyDescent="0.3">
      <c r="B15" s="195" t="s">
        <v>74</v>
      </c>
      <c r="C15" s="21">
        <v>2639</v>
      </c>
      <c r="D15" s="25">
        <f>C15*100/C8</f>
        <v>3.8950304783552019</v>
      </c>
      <c r="E15" s="22">
        <v>294</v>
      </c>
      <c r="F15" s="26">
        <f>E15*100/E8</f>
        <v>0.8316125929906939</v>
      </c>
      <c r="G15" s="131">
        <v>98</v>
      </c>
      <c r="H15" s="25">
        <f>G15*100/G8</f>
        <v>1.5898767034393251</v>
      </c>
      <c r="I15" s="22">
        <v>6</v>
      </c>
      <c r="J15" s="196">
        <f>I15*100/I8</f>
        <v>0.26595744680851063</v>
      </c>
      <c r="K15" s="21">
        <v>266</v>
      </c>
      <c r="L15" s="25">
        <f>K15*100/K8</f>
        <v>2.1312394840157038</v>
      </c>
      <c r="M15" s="22">
        <v>18</v>
      </c>
      <c r="N15" s="26">
        <f>M15*100/M8</f>
        <v>0.33179723502304148</v>
      </c>
      <c r="O15" s="131">
        <v>227</v>
      </c>
      <c r="P15" s="25">
        <f>O15*100/O8</f>
        <v>2.3675427617855651</v>
      </c>
      <c r="Q15" s="22">
        <v>27</v>
      </c>
      <c r="R15" s="196">
        <f>Q15*100/Q8</f>
        <v>0.55012224938875309</v>
      </c>
      <c r="S15" s="21">
        <v>280</v>
      </c>
      <c r="T15" s="25">
        <f>S15*100/S8</f>
        <v>2.9103003845754079</v>
      </c>
      <c r="U15" s="22">
        <v>25</v>
      </c>
      <c r="V15" s="26">
        <f>U15*100/U8</f>
        <v>0.50200803212851408</v>
      </c>
      <c r="W15" s="131">
        <v>406</v>
      </c>
      <c r="X15" s="25">
        <f>W15*100/W8</f>
        <v>3.9590443686006824</v>
      </c>
      <c r="Y15" s="22">
        <v>41</v>
      </c>
      <c r="Z15" s="196">
        <f>Y15*100/Y8</f>
        <v>0.70665287831782142</v>
      </c>
      <c r="AA15" s="21">
        <v>1362</v>
      </c>
      <c r="AB15" s="25">
        <f>AA15*100/AA8</f>
        <v>6.9334147831398898</v>
      </c>
      <c r="AC15" s="22">
        <v>177</v>
      </c>
      <c r="AD15" s="26">
        <f>AC15*100/AC8</f>
        <v>1.4772158237356035</v>
      </c>
    </row>
    <row r="16" spans="2:30" x14ac:dyDescent="0.25">
      <c r="B16" s="11"/>
      <c r="C16" s="192"/>
      <c r="D16" s="192"/>
      <c r="E16" s="192"/>
      <c r="F16" s="192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2"/>
      <c r="T16" s="192"/>
      <c r="U16" s="192"/>
      <c r="V16" s="192"/>
      <c r="W16" s="192"/>
      <c r="X16" s="192"/>
      <c r="Y16" s="192"/>
      <c r="Z16" s="192"/>
      <c r="AA16" s="192"/>
      <c r="AB16" s="192"/>
      <c r="AC16" s="192"/>
      <c r="AD16" s="192"/>
    </row>
    <row r="17" spans="2:30" x14ac:dyDescent="0.25">
      <c r="B17" s="191" t="s">
        <v>366</v>
      </c>
      <c r="C17" s="192"/>
      <c r="D17" s="192"/>
      <c r="E17" s="192"/>
      <c r="F17" s="192"/>
      <c r="G17" s="192"/>
      <c r="H17" s="192"/>
      <c r="I17" s="192"/>
      <c r="J17" s="192"/>
      <c r="K17" s="192"/>
      <c r="L17" s="192"/>
      <c r="M17" s="192"/>
      <c r="N17" s="192"/>
      <c r="O17" s="192"/>
      <c r="P17" s="192"/>
      <c r="Q17" s="192"/>
      <c r="R17" s="192"/>
      <c r="S17" s="192"/>
      <c r="T17" s="192"/>
      <c r="U17" s="192"/>
      <c r="V17" s="192"/>
      <c r="W17" s="192"/>
      <c r="X17" s="192"/>
      <c r="Y17" s="192"/>
      <c r="Z17" s="192"/>
      <c r="AA17" s="192"/>
      <c r="AB17" s="192"/>
      <c r="AC17" s="192"/>
      <c r="AD17" s="192"/>
    </row>
    <row r="18" spans="2:30" ht="15.75" thickBot="1" x14ac:dyDescent="0.3">
      <c r="B18" s="191" t="s">
        <v>394</v>
      </c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92"/>
      <c r="V18" s="192"/>
      <c r="W18" s="192"/>
      <c r="X18" s="192"/>
      <c r="Y18" s="192"/>
      <c r="Z18" s="192"/>
      <c r="AA18" s="192"/>
      <c r="AB18" s="192"/>
      <c r="AC18" s="192"/>
      <c r="AD18" s="192"/>
    </row>
    <row r="19" spans="2:30" ht="15.75" customHeight="1" thickBot="1" x14ac:dyDescent="0.3">
      <c r="B19" s="737" t="s">
        <v>150</v>
      </c>
      <c r="C19" s="728" t="s">
        <v>231</v>
      </c>
      <c r="D19" s="766"/>
      <c r="E19" s="766"/>
      <c r="F19" s="699"/>
      <c r="G19" s="768" t="s">
        <v>226</v>
      </c>
      <c r="H19" s="769"/>
      <c r="I19" s="769"/>
      <c r="J19" s="769"/>
      <c r="K19" s="769"/>
      <c r="L19" s="769"/>
      <c r="M19" s="769"/>
      <c r="N19" s="769"/>
      <c r="O19" s="769"/>
      <c r="P19" s="769"/>
      <c r="Q19" s="769"/>
      <c r="R19" s="769"/>
      <c r="S19" s="769"/>
      <c r="T19" s="769"/>
      <c r="U19" s="769"/>
      <c r="V19" s="769"/>
      <c r="W19" s="769"/>
      <c r="X19" s="769"/>
      <c r="Y19" s="769"/>
      <c r="Z19" s="769"/>
      <c r="AA19" s="770"/>
      <c r="AB19" s="770"/>
      <c r="AC19" s="770"/>
      <c r="AD19" s="771"/>
    </row>
    <row r="20" spans="2:30" x14ac:dyDescent="0.25">
      <c r="B20" s="767"/>
      <c r="C20" s="764" t="s">
        <v>136</v>
      </c>
      <c r="D20" s="765"/>
      <c r="E20" s="765"/>
      <c r="F20" s="722"/>
      <c r="G20" s="772" t="s">
        <v>93</v>
      </c>
      <c r="H20" s="773"/>
      <c r="I20" s="773"/>
      <c r="J20" s="773"/>
      <c r="K20" s="774" t="s">
        <v>82</v>
      </c>
      <c r="L20" s="775"/>
      <c r="M20" s="775"/>
      <c r="N20" s="776"/>
      <c r="O20" s="775" t="s">
        <v>89</v>
      </c>
      <c r="P20" s="775"/>
      <c r="Q20" s="775"/>
      <c r="R20" s="775"/>
      <c r="S20" s="774" t="s">
        <v>90</v>
      </c>
      <c r="T20" s="775"/>
      <c r="U20" s="775"/>
      <c r="V20" s="776"/>
      <c r="W20" s="775" t="s">
        <v>91</v>
      </c>
      <c r="X20" s="775"/>
      <c r="Y20" s="775"/>
      <c r="Z20" s="775"/>
      <c r="AA20" s="777" t="s">
        <v>92</v>
      </c>
      <c r="AB20" s="778"/>
      <c r="AC20" s="778"/>
      <c r="AD20" s="779"/>
    </row>
    <row r="21" spans="2:30" ht="15" customHeight="1" x14ac:dyDescent="0.25">
      <c r="B21" s="767"/>
      <c r="C21" s="762" t="s">
        <v>4</v>
      </c>
      <c r="D21" s="763"/>
      <c r="E21" s="761" t="s">
        <v>133</v>
      </c>
      <c r="F21" s="741"/>
      <c r="G21" s="760" t="s">
        <v>4</v>
      </c>
      <c r="H21" s="703"/>
      <c r="I21" s="761" t="s">
        <v>133</v>
      </c>
      <c r="J21" s="741"/>
      <c r="K21" s="760" t="s">
        <v>4</v>
      </c>
      <c r="L21" s="703"/>
      <c r="M21" s="761" t="s">
        <v>133</v>
      </c>
      <c r="N21" s="741"/>
      <c r="O21" s="760" t="s">
        <v>4</v>
      </c>
      <c r="P21" s="703"/>
      <c r="Q21" s="761" t="s">
        <v>133</v>
      </c>
      <c r="R21" s="741"/>
      <c r="S21" s="760" t="s">
        <v>4</v>
      </c>
      <c r="T21" s="703"/>
      <c r="U21" s="761" t="s">
        <v>133</v>
      </c>
      <c r="V21" s="741"/>
      <c r="W21" s="760" t="s">
        <v>4</v>
      </c>
      <c r="X21" s="703"/>
      <c r="Y21" s="761" t="s">
        <v>133</v>
      </c>
      <c r="Z21" s="741"/>
      <c r="AA21" s="762" t="s">
        <v>4</v>
      </c>
      <c r="AB21" s="763"/>
      <c r="AC21" s="761" t="s">
        <v>133</v>
      </c>
      <c r="AD21" s="741"/>
    </row>
    <row r="22" spans="2:30" ht="15.75" thickBot="1" x14ac:dyDescent="0.3">
      <c r="B22" s="747"/>
      <c r="C22" s="208" t="s">
        <v>154</v>
      </c>
      <c r="D22" s="140" t="s">
        <v>155</v>
      </c>
      <c r="E22" s="141" t="s">
        <v>154</v>
      </c>
      <c r="F22" s="140" t="s">
        <v>155</v>
      </c>
      <c r="G22" s="208" t="s">
        <v>154</v>
      </c>
      <c r="H22" s="140" t="s">
        <v>155</v>
      </c>
      <c r="I22" s="141" t="s">
        <v>154</v>
      </c>
      <c r="J22" s="140" t="s">
        <v>155</v>
      </c>
      <c r="K22" s="208" t="s">
        <v>154</v>
      </c>
      <c r="L22" s="140" t="s">
        <v>155</v>
      </c>
      <c r="M22" s="141" t="s">
        <v>154</v>
      </c>
      <c r="N22" s="140" t="s">
        <v>155</v>
      </c>
      <c r="O22" s="208" t="s">
        <v>154</v>
      </c>
      <c r="P22" s="140" t="s">
        <v>155</v>
      </c>
      <c r="Q22" s="141" t="s">
        <v>154</v>
      </c>
      <c r="R22" s="140" t="s">
        <v>155</v>
      </c>
      <c r="S22" s="208" t="s">
        <v>154</v>
      </c>
      <c r="T22" s="140" t="s">
        <v>155</v>
      </c>
      <c r="U22" s="141" t="s">
        <v>154</v>
      </c>
      <c r="V22" s="140" t="s">
        <v>155</v>
      </c>
      <c r="W22" s="208" t="s">
        <v>154</v>
      </c>
      <c r="X22" s="140" t="s">
        <v>155</v>
      </c>
      <c r="Y22" s="141" t="s">
        <v>154</v>
      </c>
      <c r="Z22" s="140" t="s">
        <v>155</v>
      </c>
      <c r="AA22" s="208" t="s">
        <v>154</v>
      </c>
      <c r="AB22" s="140" t="s">
        <v>155</v>
      </c>
      <c r="AC22" s="141" t="s">
        <v>154</v>
      </c>
      <c r="AD22" s="29" t="s">
        <v>155</v>
      </c>
    </row>
    <row r="23" spans="2:30" ht="19.5" thickBot="1" x14ac:dyDescent="0.3">
      <c r="B23" s="246" t="s">
        <v>67</v>
      </c>
      <c r="C23" s="172">
        <f>SUM(C25:C29)</f>
        <v>67753</v>
      </c>
      <c r="D23" s="247">
        <f>SUM(D25:D29)</f>
        <v>100</v>
      </c>
      <c r="E23" s="210">
        <f>SUM(E25:E29)</f>
        <v>35353</v>
      </c>
      <c r="F23" s="248">
        <f>E23*100/E23</f>
        <v>100</v>
      </c>
      <c r="G23" s="172">
        <f t="shared" ref="G23:AD23" si="1">SUM(G25:G29)</f>
        <v>6164</v>
      </c>
      <c r="H23" s="247">
        <f t="shared" si="1"/>
        <v>100</v>
      </c>
      <c r="I23" s="210">
        <f t="shared" si="1"/>
        <v>2256</v>
      </c>
      <c r="J23" s="249">
        <f t="shared" si="1"/>
        <v>100</v>
      </c>
      <c r="K23" s="172">
        <f t="shared" si="1"/>
        <v>12481</v>
      </c>
      <c r="L23" s="247">
        <f t="shared" si="1"/>
        <v>100</v>
      </c>
      <c r="M23" s="210">
        <f t="shared" si="1"/>
        <v>5425</v>
      </c>
      <c r="N23" s="248">
        <f t="shared" si="1"/>
        <v>100</v>
      </c>
      <c r="O23" s="174">
        <f t="shared" si="1"/>
        <v>9588</v>
      </c>
      <c r="P23" s="247">
        <f t="shared" si="1"/>
        <v>100</v>
      </c>
      <c r="Q23" s="210">
        <f t="shared" si="1"/>
        <v>4908</v>
      </c>
      <c r="R23" s="249">
        <f t="shared" si="1"/>
        <v>100</v>
      </c>
      <c r="S23" s="172">
        <f t="shared" si="1"/>
        <v>9621</v>
      </c>
      <c r="T23" s="247">
        <f t="shared" si="1"/>
        <v>100</v>
      </c>
      <c r="U23" s="210">
        <f t="shared" si="1"/>
        <v>4980</v>
      </c>
      <c r="V23" s="248">
        <f t="shared" si="1"/>
        <v>100</v>
      </c>
      <c r="W23" s="174">
        <f t="shared" si="1"/>
        <v>10255</v>
      </c>
      <c r="X23" s="247">
        <f t="shared" si="1"/>
        <v>100</v>
      </c>
      <c r="Y23" s="210">
        <f t="shared" si="1"/>
        <v>5802</v>
      </c>
      <c r="Z23" s="249">
        <f t="shared" si="1"/>
        <v>100</v>
      </c>
      <c r="AA23" s="172">
        <f t="shared" si="1"/>
        <v>19644</v>
      </c>
      <c r="AB23" s="247">
        <f t="shared" si="1"/>
        <v>100</v>
      </c>
      <c r="AC23" s="210">
        <f t="shared" si="1"/>
        <v>11982</v>
      </c>
      <c r="AD23" s="248">
        <f t="shared" si="1"/>
        <v>99.999999999999986</v>
      </c>
    </row>
    <row r="24" spans="2:30" ht="19.5" thickBot="1" x14ac:dyDescent="0.3">
      <c r="B24" s="250" t="s">
        <v>221</v>
      </c>
      <c r="C24" s="276"/>
      <c r="D24" s="276"/>
      <c r="E24" s="276"/>
      <c r="F24" s="276"/>
      <c r="G24" s="276"/>
      <c r="H24" s="276"/>
      <c r="I24" s="276"/>
      <c r="J24" s="276"/>
      <c r="K24" s="276"/>
      <c r="L24" s="276"/>
      <c r="M24" s="276"/>
      <c r="N24" s="276"/>
      <c r="O24" s="276"/>
      <c r="P24" s="276"/>
      <c r="Q24" s="276"/>
      <c r="R24" s="276"/>
      <c r="S24" s="276"/>
      <c r="T24" s="276"/>
      <c r="U24" s="276"/>
      <c r="V24" s="276"/>
      <c r="W24" s="276"/>
      <c r="X24" s="276"/>
      <c r="Y24" s="276"/>
      <c r="Z24" s="276"/>
      <c r="AA24" s="276"/>
      <c r="AB24" s="276"/>
      <c r="AC24" s="276"/>
      <c r="AD24" s="277"/>
    </row>
    <row r="25" spans="2:30" x14ac:dyDescent="0.25">
      <c r="B25" s="253" t="s">
        <v>76</v>
      </c>
      <c r="C25" s="59">
        <v>8082</v>
      </c>
      <c r="D25" s="254">
        <f>C25*100/$C$23</f>
        <v>11.928623086800584</v>
      </c>
      <c r="E25" s="164">
        <v>6043</v>
      </c>
      <c r="F25" s="255">
        <f>E25*100/E23</f>
        <v>17.093315984499196</v>
      </c>
      <c r="G25" s="59">
        <v>855</v>
      </c>
      <c r="H25" s="254">
        <f>G25*100/$G$23</f>
        <v>13.870863075924724</v>
      </c>
      <c r="I25" s="164">
        <v>537</v>
      </c>
      <c r="J25" s="256">
        <f>I25*100/$I$23</f>
        <v>23.803191489361701</v>
      </c>
      <c r="K25" s="59">
        <v>1797</v>
      </c>
      <c r="L25" s="254">
        <f>K25*100/$K$23</f>
        <v>14.397884784873007</v>
      </c>
      <c r="M25" s="164">
        <v>1221</v>
      </c>
      <c r="N25" s="255">
        <f>M25*100/$M$23</f>
        <v>22.506912442396313</v>
      </c>
      <c r="O25" s="163">
        <v>1455</v>
      </c>
      <c r="P25" s="254">
        <f>O25*100/$O$23</f>
        <v>15.175219023779725</v>
      </c>
      <c r="Q25" s="164">
        <v>1095</v>
      </c>
      <c r="R25" s="256">
        <f>Q25*100/$Q$23</f>
        <v>22.310513447432761</v>
      </c>
      <c r="S25" s="59">
        <v>1286</v>
      </c>
      <c r="T25" s="254">
        <f>S25*100/$S$23</f>
        <v>13.366593909157052</v>
      </c>
      <c r="U25" s="164">
        <v>995</v>
      </c>
      <c r="V25" s="255">
        <f>U25*100/$U$23</f>
        <v>19.979919678714861</v>
      </c>
      <c r="W25" s="163">
        <v>1234</v>
      </c>
      <c r="X25" s="254">
        <f>W25*100/$W$23</f>
        <v>12.033154558751828</v>
      </c>
      <c r="Y25" s="164">
        <v>1014</v>
      </c>
      <c r="Z25" s="256">
        <f>Y25*100/$Y$23</f>
        <v>17.476732161323682</v>
      </c>
      <c r="AA25" s="59">
        <v>1455</v>
      </c>
      <c r="AB25" s="254">
        <f>AA25*100/$AA$23</f>
        <v>7.4068417837507639</v>
      </c>
      <c r="AC25" s="164">
        <v>1181</v>
      </c>
      <c r="AD25" s="255">
        <f>AC25*100/$AC$23</f>
        <v>9.8564513436821901</v>
      </c>
    </row>
    <row r="26" spans="2:30" x14ac:dyDescent="0.25">
      <c r="B26" s="193" t="s">
        <v>222</v>
      </c>
      <c r="C26" s="13">
        <v>17066</v>
      </c>
      <c r="D26" s="17">
        <f>C26*100/$C$23</f>
        <v>25.188552536419053</v>
      </c>
      <c r="E26" s="14">
        <v>10462</v>
      </c>
      <c r="F26" s="18">
        <f>E26*100/E23</f>
        <v>29.59296240771646</v>
      </c>
      <c r="G26" s="13">
        <v>1685</v>
      </c>
      <c r="H26" s="17">
        <f>G26*100/$G$23</f>
        <v>27.336145360155744</v>
      </c>
      <c r="I26" s="14">
        <v>697</v>
      </c>
      <c r="J26" s="194">
        <f>I26*100/$I$23</f>
        <v>30.895390070921987</v>
      </c>
      <c r="K26" s="13">
        <v>3348</v>
      </c>
      <c r="L26" s="17">
        <f>K26*100/$K$23</f>
        <v>26.824773655957056</v>
      </c>
      <c r="M26" s="14">
        <v>1604</v>
      </c>
      <c r="N26" s="18">
        <f>M26*100/$M$23</f>
        <v>29.566820276497698</v>
      </c>
      <c r="O26" s="130">
        <v>2680</v>
      </c>
      <c r="P26" s="17">
        <f>O26*100/$O$23</f>
        <v>27.951606174384647</v>
      </c>
      <c r="Q26" s="14">
        <v>1561</v>
      </c>
      <c r="R26" s="194">
        <f>Q26*100/$Q$23</f>
        <v>31.805215973920131</v>
      </c>
      <c r="S26" s="13">
        <v>2475</v>
      </c>
      <c r="T26" s="17">
        <f>S26*100/$S$23</f>
        <v>25.724976613657624</v>
      </c>
      <c r="U26" s="14">
        <v>1503</v>
      </c>
      <c r="V26" s="18">
        <f>U26*100/$U$23</f>
        <v>30.180722891566266</v>
      </c>
      <c r="W26" s="130">
        <v>2607</v>
      </c>
      <c r="X26" s="17">
        <f>W26*100/$W$23</f>
        <v>25.421745490004877</v>
      </c>
      <c r="Y26" s="14">
        <v>1782</v>
      </c>
      <c r="Z26" s="194">
        <f>Y26*100/$Y$23</f>
        <v>30.713547052740434</v>
      </c>
      <c r="AA26" s="13">
        <v>4271</v>
      </c>
      <c r="AB26" s="17">
        <f>AA26*100/$AA$23</f>
        <v>21.742007737731623</v>
      </c>
      <c r="AC26" s="14">
        <v>3315</v>
      </c>
      <c r="AD26" s="18">
        <f>AC26*100/$AC$23</f>
        <v>27.666499749624435</v>
      </c>
    </row>
    <row r="27" spans="2:30" ht="30" x14ac:dyDescent="0.25">
      <c r="B27" s="193" t="s">
        <v>223</v>
      </c>
      <c r="C27" s="13">
        <v>6314</v>
      </c>
      <c r="D27" s="17">
        <f>C27*100/$C$23</f>
        <v>9.319144539725178</v>
      </c>
      <c r="E27" s="14">
        <v>4287</v>
      </c>
      <c r="F27" s="18">
        <f>E27*100/E23</f>
        <v>12.126269340650015</v>
      </c>
      <c r="G27" s="13">
        <v>669</v>
      </c>
      <c r="H27" s="17">
        <f>G27*100/$G$23</f>
        <v>10.853341985723556</v>
      </c>
      <c r="I27" s="14">
        <v>337</v>
      </c>
      <c r="J27" s="194">
        <f>I27*100/$I$23</f>
        <v>14.937943262411348</v>
      </c>
      <c r="K27" s="13">
        <v>1386</v>
      </c>
      <c r="L27" s="17">
        <f>K27*100/$K$23</f>
        <v>11.104879416713404</v>
      </c>
      <c r="M27" s="14">
        <v>787</v>
      </c>
      <c r="N27" s="18">
        <f>M27*100/$M$23</f>
        <v>14.506912442396313</v>
      </c>
      <c r="O27" s="130">
        <v>980</v>
      </c>
      <c r="P27" s="17">
        <f>O27*100/$O$23</f>
        <v>10.221109720483938</v>
      </c>
      <c r="Q27" s="14">
        <v>629</v>
      </c>
      <c r="R27" s="194">
        <f>Q27*100/$Q$23</f>
        <v>12.815810920945395</v>
      </c>
      <c r="S27" s="13">
        <v>982</v>
      </c>
      <c r="T27" s="17">
        <f>S27*100/$S$23</f>
        <v>10.206839205903751</v>
      </c>
      <c r="U27" s="14">
        <v>674</v>
      </c>
      <c r="V27" s="18">
        <f>U27*100/$U$23</f>
        <v>13.534136546184738</v>
      </c>
      <c r="W27" s="130">
        <v>927</v>
      </c>
      <c r="X27" s="17">
        <f>W27*100/$W$23</f>
        <v>9.0394929302779126</v>
      </c>
      <c r="Y27" s="14">
        <v>715</v>
      </c>
      <c r="Z27" s="194">
        <f>Y27*100/$Y$23</f>
        <v>12.323336780420545</v>
      </c>
      <c r="AA27" s="13">
        <v>1370</v>
      </c>
      <c r="AB27" s="17">
        <f>AA27*100/$AA$23</f>
        <v>6.974139686418245</v>
      </c>
      <c r="AC27" s="14">
        <v>1145</v>
      </c>
      <c r="AD27" s="18">
        <f>AC27*100/$AC$23</f>
        <v>9.5560006676681688</v>
      </c>
    </row>
    <row r="28" spans="2:30" x14ac:dyDescent="0.25">
      <c r="B28" s="193" t="s">
        <v>77</v>
      </c>
      <c r="C28" s="13">
        <v>21890</v>
      </c>
      <c r="D28" s="17">
        <f>C28*100/$C$23</f>
        <v>32.308532463507149</v>
      </c>
      <c r="E28" s="14">
        <v>9251</v>
      </c>
      <c r="F28" s="18">
        <f>E28*100/E23</f>
        <v>26.167510536588125</v>
      </c>
      <c r="G28" s="13">
        <v>1951</v>
      </c>
      <c r="H28" s="17">
        <f>G28*100/$G$23</f>
        <v>31.651524983776767</v>
      </c>
      <c r="I28" s="14">
        <v>448</v>
      </c>
      <c r="J28" s="194">
        <f>I28*100/$I$23</f>
        <v>19.858156028368793</v>
      </c>
      <c r="K28" s="13">
        <v>3880</v>
      </c>
      <c r="L28" s="17">
        <f>K28*100/$K$23</f>
        <v>31.087252623988462</v>
      </c>
      <c r="M28" s="14">
        <v>1208</v>
      </c>
      <c r="N28" s="18">
        <f>M28*100/$M$23</f>
        <v>22.267281105990783</v>
      </c>
      <c r="O28" s="130">
        <v>2923</v>
      </c>
      <c r="P28" s="17">
        <f>O28*100/$O$23</f>
        <v>30.486024196912808</v>
      </c>
      <c r="Q28" s="14">
        <v>1127</v>
      </c>
      <c r="R28" s="194">
        <f>Q28*100/$Q$23</f>
        <v>22.962510187449062</v>
      </c>
      <c r="S28" s="13">
        <v>2936</v>
      </c>
      <c r="T28" s="17">
        <f>S28*100/$S$23</f>
        <v>30.516578318262134</v>
      </c>
      <c r="U28" s="14">
        <v>1173</v>
      </c>
      <c r="V28" s="18">
        <f>U28*100/$U$23</f>
        <v>23.554216867469879</v>
      </c>
      <c r="W28" s="130">
        <v>3179</v>
      </c>
      <c r="X28" s="17">
        <f>W28*100/$W$23</f>
        <v>30.999512432959531</v>
      </c>
      <c r="Y28" s="14">
        <v>1418</v>
      </c>
      <c r="Z28" s="194">
        <f>Y28*100/$Y$23</f>
        <v>24.439848328162704</v>
      </c>
      <c r="AA28" s="13">
        <v>7021</v>
      </c>
      <c r="AB28" s="17">
        <f>AA28*100/$AA$23</f>
        <v>35.741193239666053</v>
      </c>
      <c r="AC28" s="14">
        <v>3877</v>
      </c>
      <c r="AD28" s="18">
        <f>AC28*100/$AC$23</f>
        <v>32.356868636287764</v>
      </c>
    </row>
    <row r="29" spans="2:30" ht="15.75" thickBot="1" x14ac:dyDescent="0.3">
      <c r="B29" s="195" t="s">
        <v>78</v>
      </c>
      <c r="C29" s="21">
        <v>14401</v>
      </c>
      <c r="D29" s="25">
        <f>C29*100/$C$23</f>
        <v>21.255147373548034</v>
      </c>
      <c r="E29" s="22">
        <v>5310</v>
      </c>
      <c r="F29" s="26">
        <f>E29*100/E23</f>
        <v>15.019941730546206</v>
      </c>
      <c r="G29" s="21">
        <v>1004</v>
      </c>
      <c r="H29" s="25">
        <f>G29*100/$G$23</f>
        <v>16.288124594419209</v>
      </c>
      <c r="I29" s="22">
        <v>237</v>
      </c>
      <c r="J29" s="196">
        <f>I29*100/$I$23</f>
        <v>10.50531914893617</v>
      </c>
      <c r="K29" s="21">
        <v>2070</v>
      </c>
      <c r="L29" s="25">
        <f>K29*100/$K$23</f>
        <v>16.585209518468073</v>
      </c>
      <c r="M29" s="22">
        <v>605</v>
      </c>
      <c r="N29" s="26">
        <f>M29*100/$M$23</f>
        <v>11.152073732718893</v>
      </c>
      <c r="O29" s="131">
        <v>1550</v>
      </c>
      <c r="P29" s="25">
        <f>O29*100/$O$23</f>
        <v>16.166040884438882</v>
      </c>
      <c r="Q29" s="22">
        <v>496</v>
      </c>
      <c r="R29" s="196">
        <f>Q29*100/$Q$23</f>
        <v>10.105949470252648</v>
      </c>
      <c r="S29" s="21">
        <v>1942</v>
      </c>
      <c r="T29" s="25">
        <f>S29*100/$S$23</f>
        <v>20.185011953019437</v>
      </c>
      <c r="U29" s="22">
        <v>635</v>
      </c>
      <c r="V29" s="26">
        <f>U29*100/$U$23</f>
        <v>12.751004016064257</v>
      </c>
      <c r="W29" s="131">
        <v>2308</v>
      </c>
      <c r="X29" s="25">
        <f>W29*100/$W$23</f>
        <v>22.506094588005851</v>
      </c>
      <c r="Y29" s="22">
        <v>873</v>
      </c>
      <c r="Z29" s="196">
        <f>Y29*100/$Y$23</f>
        <v>15.046535677352637</v>
      </c>
      <c r="AA29" s="21">
        <v>5527</v>
      </c>
      <c r="AB29" s="25">
        <f>AA29*100/$AA$23</f>
        <v>28.135817552433313</v>
      </c>
      <c r="AC29" s="22">
        <v>2464</v>
      </c>
      <c r="AD29" s="26">
        <f>AC29*100/$AC$23</f>
        <v>20.56417960273744</v>
      </c>
    </row>
    <row r="30" spans="2:30" x14ac:dyDescent="0.25">
      <c r="B30" s="11"/>
      <c r="C30" s="192"/>
      <c r="D30" s="192"/>
      <c r="E30" s="192"/>
      <c r="F30" s="192"/>
      <c r="G30" s="192"/>
      <c r="H30" s="192"/>
      <c r="I30" s="192"/>
      <c r="J30" s="192"/>
      <c r="K30" s="192"/>
      <c r="L30" s="192"/>
      <c r="M30" s="192"/>
      <c r="N30" s="192"/>
      <c r="O30" s="192"/>
      <c r="P30" s="192"/>
      <c r="Q30" s="192"/>
      <c r="R30" s="192"/>
      <c r="S30" s="192"/>
      <c r="T30" s="192"/>
      <c r="U30" s="192"/>
      <c r="V30" s="192"/>
      <c r="W30" s="192"/>
      <c r="X30" s="192"/>
      <c r="Y30" s="192"/>
      <c r="Z30" s="192"/>
      <c r="AA30" s="192"/>
      <c r="AB30" s="192"/>
      <c r="AC30" s="192"/>
      <c r="AD30" s="192"/>
    </row>
    <row r="31" spans="2:30" x14ac:dyDescent="0.25">
      <c r="B31" s="191" t="s">
        <v>367</v>
      </c>
      <c r="C31" s="192"/>
      <c r="D31" s="192"/>
      <c r="E31" s="192"/>
      <c r="F31" s="192"/>
      <c r="G31" s="192"/>
      <c r="H31" s="192"/>
      <c r="I31" s="192"/>
      <c r="J31" s="192"/>
      <c r="K31" s="192"/>
      <c r="L31" s="192"/>
      <c r="M31" s="192"/>
      <c r="N31" s="192"/>
      <c r="O31" s="192"/>
      <c r="P31" s="192"/>
      <c r="Q31" s="192"/>
      <c r="R31" s="192"/>
      <c r="S31" s="192"/>
      <c r="T31" s="192"/>
      <c r="U31" s="192"/>
      <c r="V31" s="192"/>
      <c r="W31" s="192"/>
      <c r="X31" s="192"/>
      <c r="Y31" s="192"/>
      <c r="Z31" s="192"/>
      <c r="AA31" s="192"/>
      <c r="AB31" s="192"/>
      <c r="AC31" s="192"/>
      <c r="AD31" s="192"/>
    </row>
    <row r="32" spans="2:30" ht="15.75" thickBot="1" x14ac:dyDescent="0.3">
      <c r="B32" s="191" t="s">
        <v>394</v>
      </c>
      <c r="C32" s="192"/>
      <c r="D32" s="192"/>
      <c r="E32" s="192"/>
      <c r="F32" s="192"/>
      <c r="G32" s="192"/>
      <c r="H32" s="192"/>
      <c r="I32" s="192"/>
      <c r="J32" s="192"/>
      <c r="K32" s="192"/>
      <c r="L32" s="192"/>
      <c r="M32" s="192"/>
      <c r="N32" s="192"/>
      <c r="O32" s="192"/>
      <c r="P32" s="192"/>
      <c r="Q32" s="192"/>
      <c r="R32" s="192"/>
      <c r="S32" s="192"/>
      <c r="T32" s="192"/>
      <c r="U32" s="192"/>
      <c r="V32" s="192"/>
      <c r="W32" s="192"/>
      <c r="X32" s="192"/>
      <c r="Y32" s="192"/>
      <c r="Z32" s="192"/>
      <c r="AA32" s="192"/>
      <c r="AB32" s="192"/>
      <c r="AC32" s="192"/>
      <c r="AD32" s="192"/>
    </row>
    <row r="33" spans="2:30" ht="15.75" customHeight="1" thickBot="1" x14ac:dyDescent="0.3">
      <c r="B33" s="737" t="s">
        <v>150</v>
      </c>
      <c r="C33" s="728" t="s">
        <v>231</v>
      </c>
      <c r="D33" s="766"/>
      <c r="E33" s="766"/>
      <c r="F33" s="699"/>
      <c r="G33" s="768" t="s">
        <v>226</v>
      </c>
      <c r="H33" s="769"/>
      <c r="I33" s="769"/>
      <c r="J33" s="769"/>
      <c r="K33" s="769"/>
      <c r="L33" s="769"/>
      <c r="M33" s="769"/>
      <c r="N33" s="769"/>
      <c r="O33" s="769"/>
      <c r="P33" s="769"/>
      <c r="Q33" s="769"/>
      <c r="R33" s="769"/>
      <c r="S33" s="769"/>
      <c r="T33" s="769"/>
      <c r="U33" s="769"/>
      <c r="V33" s="769"/>
      <c r="W33" s="769"/>
      <c r="X33" s="769"/>
      <c r="Y33" s="769"/>
      <c r="Z33" s="769"/>
      <c r="AA33" s="770"/>
      <c r="AB33" s="770"/>
      <c r="AC33" s="770"/>
      <c r="AD33" s="771"/>
    </row>
    <row r="34" spans="2:30" x14ac:dyDescent="0.25">
      <c r="B34" s="767"/>
      <c r="C34" s="764" t="s">
        <v>136</v>
      </c>
      <c r="D34" s="765"/>
      <c r="E34" s="765"/>
      <c r="F34" s="722"/>
      <c r="G34" s="772" t="s">
        <v>93</v>
      </c>
      <c r="H34" s="773"/>
      <c r="I34" s="773"/>
      <c r="J34" s="773"/>
      <c r="K34" s="774" t="s">
        <v>82</v>
      </c>
      <c r="L34" s="775"/>
      <c r="M34" s="775"/>
      <c r="N34" s="776"/>
      <c r="O34" s="775" t="s">
        <v>89</v>
      </c>
      <c r="P34" s="775"/>
      <c r="Q34" s="775"/>
      <c r="R34" s="775"/>
      <c r="S34" s="774" t="s">
        <v>90</v>
      </c>
      <c r="T34" s="775"/>
      <c r="U34" s="775"/>
      <c r="V34" s="776"/>
      <c r="W34" s="775" t="s">
        <v>91</v>
      </c>
      <c r="X34" s="775"/>
      <c r="Y34" s="775"/>
      <c r="Z34" s="775"/>
      <c r="AA34" s="777" t="s">
        <v>92</v>
      </c>
      <c r="AB34" s="778"/>
      <c r="AC34" s="778"/>
      <c r="AD34" s="779"/>
    </row>
    <row r="35" spans="2:30" x14ac:dyDescent="0.25">
      <c r="B35" s="767"/>
      <c r="C35" s="762" t="s">
        <v>4</v>
      </c>
      <c r="D35" s="763"/>
      <c r="E35" s="761" t="s">
        <v>133</v>
      </c>
      <c r="F35" s="741"/>
      <c r="G35" s="760" t="s">
        <v>4</v>
      </c>
      <c r="H35" s="703"/>
      <c r="I35" s="761" t="s">
        <v>133</v>
      </c>
      <c r="J35" s="741"/>
      <c r="K35" s="760" t="s">
        <v>4</v>
      </c>
      <c r="L35" s="703"/>
      <c r="M35" s="761" t="s">
        <v>133</v>
      </c>
      <c r="N35" s="741"/>
      <c r="O35" s="760" t="s">
        <v>4</v>
      </c>
      <c r="P35" s="703"/>
      <c r="Q35" s="761" t="s">
        <v>133</v>
      </c>
      <c r="R35" s="741"/>
      <c r="S35" s="760" t="s">
        <v>4</v>
      </c>
      <c r="T35" s="703"/>
      <c r="U35" s="761" t="s">
        <v>133</v>
      </c>
      <c r="V35" s="741"/>
      <c r="W35" s="760" t="s">
        <v>4</v>
      </c>
      <c r="X35" s="703"/>
      <c r="Y35" s="761" t="s">
        <v>133</v>
      </c>
      <c r="Z35" s="741"/>
      <c r="AA35" s="762" t="s">
        <v>4</v>
      </c>
      <c r="AB35" s="763"/>
      <c r="AC35" s="761" t="s">
        <v>133</v>
      </c>
      <c r="AD35" s="741"/>
    </row>
    <row r="36" spans="2:30" ht="15.75" thickBot="1" x14ac:dyDescent="0.3">
      <c r="B36" s="747"/>
      <c r="C36" s="208" t="s">
        <v>154</v>
      </c>
      <c r="D36" s="140" t="s">
        <v>155</v>
      </c>
      <c r="E36" s="141" t="s">
        <v>154</v>
      </c>
      <c r="F36" s="140" t="s">
        <v>155</v>
      </c>
      <c r="G36" s="208" t="s">
        <v>154</v>
      </c>
      <c r="H36" s="140" t="s">
        <v>155</v>
      </c>
      <c r="I36" s="141" t="s">
        <v>154</v>
      </c>
      <c r="J36" s="140" t="s">
        <v>155</v>
      </c>
      <c r="K36" s="208" t="s">
        <v>154</v>
      </c>
      <c r="L36" s="140" t="s">
        <v>155</v>
      </c>
      <c r="M36" s="141" t="s">
        <v>154</v>
      </c>
      <c r="N36" s="140" t="s">
        <v>155</v>
      </c>
      <c r="O36" s="208" t="s">
        <v>154</v>
      </c>
      <c r="P36" s="140" t="s">
        <v>155</v>
      </c>
      <c r="Q36" s="141" t="s">
        <v>154</v>
      </c>
      <c r="R36" s="140" t="s">
        <v>155</v>
      </c>
      <c r="S36" s="208" t="s">
        <v>154</v>
      </c>
      <c r="T36" s="140" t="s">
        <v>155</v>
      </c>
      <c r="U36" s="141" t="s">
        <v>154</v>
      </c>
      <c r="V36" s="140" t="s">
        <v>155</v>
      </c>
      <c r="W36" s="208" t="s">
        <v>154</v>
      </c>
      <c r="X36" s="140" t="s">
        <v>155</v>
      </c>
      <c r="Y36" s="141" t="s">
        <v>154</v>
      </c>
      <c r="Z36" s="140" t="s">
        <v>155</v>
      </c>
      <c r="AA36" s="208" t="s">
        <v>154</v>
      </c>
      <c r="AB36" s="140" t="s">
        <v>155</v>
      </c>
      <c r="AC36" s="141" t="s">
        <v>154</v>
      </c>
      <c r="AD36" s="29" t="s">
        <v>155</v>
      </c>
    </row>
    <row r="37" spans="2:30" ht="19.5" thickBot="1" x14ac:dyDescent="0.3">
      <c r="B37" s="246" t="s">
        <v>67</v>
      </c>
      <c r="C37" s="172">
        <f t="shared" ref="C37:AD37" si="2">SUM(C39:C45)</f>
        <v>67753</v>
      </c>
      <c r="D37" s="247">
        <f t="shared" si="2"/>
        <v>100</v>
      </c>
      <c r="E37" s="210">
        <f t="shared" si="2"/>
        <v>35353</v>
      </c>
      <c r="F37" s="248">
        <f t="shared" si="2"/>
        <v>100.00000000000001</v>
      </c>
      <c r="G37" s="172">
        <f t="shared" si="2"/>
        <v>6164</v>
      </c>
      <c r="H37" s="247">
        <f t="shared" si="2"/>
        <v>99.999999999999986</v>
      </c>
      <c r="I37" s="210">
        <f t="shared" si="2"/>
        <v>2256</v>
      </c>
      <c r="J37" s="249">
        <f t="shared" si="2"/>
        <v>100.00000000000001</v>
      </c>
      <c r="K37" s="172">
        <f t="shared" si="2"/>
        <v>12481</v>
      </c>
      <c r="L37" s="247">
        <f t="shared" si="2"/>
        <v>100</v>
      </c>
      <c r="M37" s="210">
        <f t="shared" si="2"/>
        <v>5425</v>
      </c>
      <c r="N37" s="248">
        <f t="shared" si="2"/>
        <v>100</v>
      </c>
      <c r="O37" s="174">
        <f t="shared" si="2"/>
        <v>9588</v>
      </c>
      <c r="P37" s="247">
        <f t="shared" si="2"/>
        <v>100.00000000000001</v>
      </c>
      <c r="Q37" s="210">
        <f t="shared" si="2"/>
        <v>4908</v>
      </c>
      <c r="R37" s="249">
        <f t="shared" si="2"/>
        <v>99.999999999999986</v>
      </c>
      <c r="S37" s="172">
        <f t="shared" si="2"/>
        <v>9621</v>
      </c>
      <c r="T37" s="247">
        <f t="shared" si="2"/>
        <v>100</v>
      </c>
      <c r="U37" s="210">
        <f t="shared" si="2"/>
        <v>4980</v>
      </c>
      <c r="V37" s="248">
        <f t="shared" si="2"/>
        <v>100</v>
      </c>
      <c r="W37" s="174">
        <f t="shared" si="2"/>
        <v>10255</v>
      </c>
      <c r="X37" s="247">
        <f t="shared" si="2"/>
        <v>100</v>
      </c>
      <c r="Y37" s="210">
        <f t="shared" si="2"/>
        <v>5802</v>
      </c>
      <c r="Z37" s="249">
        <f t="shared" si="2"/>
        <v>100</v>
      </c>
      <c r="AA37" s="172">
        <f t="shared" si="2"/>
        <v>19644</v>
      </c>
      <c r="AB37" s="247">
        <f t="shared" si="2"/>
        <v>100</v>
      </c>
      <c r="AC37" s="210">
        <f t="shared" si="2"/>
        <v>11982</v>
      </c>
      <c r="AD37" s="248">
        <f t="shared" si="2"/>
        <v>100</v>
      </c>
    </row>
    <row r="38" spans="2:30" ht="19.5" thickBot="1" x14ac:dyDescent="0.3">
      <c r="B38" s="250" t="s">
        <v>224</v>
      </c>
      <c r="C38" s="278"/>
      <c r="D38" s="278"/>
      <c r="E38" s="278"/>
      <c r="F38" s="278"/>
      <c r="G38" s="278"/>
      <c r="H38" s="278"/>
      <c r="I38" s="278"/>
      <c r="J38" s="278"/>
      <c r="K38" s="278"/>
      <c r="L38" s="278"/>
      <c r="M38" s="278"/>
      <c r="N38" s="278"/>
      <c r="O38" s="278"/>
      <c r="P38" s="278"/>
      <c r="Q38" s="278"/>
      <c r="R38" s="278"/>
      <c r="S38" s="278"/>
      <c r="T38" s="278"/>
      <c r="U38" s="278"/>
      <c r="V38" s="278"/>
      <c r="W38" s="278"/>
      <c r="X38" s="278"/>
      <c r="Y38" s="278"/>
      <c r="Z38" s="278"/>
      <c r="AA38" s="278"/>
      <c r="AB38" s="278"/>
      <c r="AC38" s="278"/>
      <c r="AD38" s="279"/>
    </row>
    <row r="39" spans="2:30" x14ac:dyDescent="0.25">
      <c r="B39" s="253" t="s">
        <v>80</v>
      </c>
      <c r="C39" s="59">
        <v>13512</v>
      </c>
      <c r="D39" s="254">
        <f t="shared" ref="D39:D45" si="3">C39*100/$C$37</f>
        <v>19.943028352988058</v>
      </c>
      <c r="E39" s="164">
        <v>7877</v>
      </c>
      <c r="F39" s="255">
        <f t="shared" ref="F39:F45" si="4">E39*100/$E$37</f>
        <v>22.280994540774476</v>
      </c>
      <c r="G39" s="59">
        <v>1630</v>
      </c>
      <c r="H39" s="254">
        <f t="shared" ref="H39:H45" si="5">G39*100/$G$37</f>
        <v>26.443867618429593</v>
      </c>
      <c r="I39" s="164">
        <v>749</v>
      </c>
      <c r="J39" s="256">
        <f t="shared" ref="J39:J45" si="6">I39*100/$I$37</f>
        <v>33.200354609929079</v>
      </c>
      <c r="K39" s="59">
        <v>3011</v>
      </c>
      <c r="L39" s="254">
        <f t="shared" ref="L39:L45" si="7">K39*100/$K$37</f>
        <v>24.124669497636408</v>
      </c>
      <c r="M39" s="164">
        <v>1473</v>
      </c>
      <c r="N39" s="255">
        <f t="shared" ref="N39:N45" si="8">M39*100/$M$37</f>
        <v>27.152073732718893</v>
      </c>
      <c r="O39" s="163">
        <v>2028</v>
      </c>
      <c r="P39" s="254">
        <f t="shared" ref="P39:P45" si="9">O39*100/$O$37</f>
        <v>21.151439299123904</v>
      </c>
      <c r="Q39" s="164">
        <v>1191</v>
      </c>
      <c r="R39" s="256">
        <f t="shared" ref="R39:R45" si="10">Q39*100/$Q$37</f>
        <v>24.266503667481661</v>
      </c>
      <c r="S39" s="59">
        <v>1880</v>
      </c>
      <c r="T39" s="254">
        <f t="shared" ref="T39:T45" si="11">S39*100/$S$37</f>
        <v>19.540588296434883</v>
      </c>
      <c r="U39" s="164">
        <v>1126</v>
      </c>
      <c r="V39" s="255">
        <f t="shared" ref="V39:V45" si="12">U39*100/$U$37</f>
        <v>22.610441767068274</v>
      </c>
      <c r="W39" s="163">
        <v>1957</v>
      </c>
      <c r="X39" s="254">
        <f t="shared" ref="X39:X45" si="13">W39*100/$W$37</f>
        <v>19.083373963920039</v>
      </c>
      <c r="Y39" s="164">
        <v>1278</v>
      </c>
      <c r="Z39" s="256">
        <f t="shared" ref="Z39:Z45" si="14">Y39*100/$Y$37</f>
        <v>22.026887280248189</v>
      </c>
      <c r="AA39" s="59">
        <v>3006</v>
      </c>
      <c r="AB39" s="254">
        <f t="shared" ref="AB39:AB45" si="15">AA39*100/$AA$37</f>
        <v>15.302382406841783</v>
      </c>
      <c r="AC39" s="164">
        <v>2060</v>
      </c>
      <c r="AD39" s="255">
        <f t="shared" ref="AD39:AD45" si="16">AC39*100/$AC$37</f>
        <v>17.192455349691205</v>
      </c>
    </row>
    <row r="40" spans="2:30" x14ac:dyDescent="0.25">
      <c r="B40" s="193" t="s">
        <v>84</v>
      </c>
      <c r="C40" s="13">
        <v>15933</v>
      </c>
      <c r="D40" s="17">
        <f t="shared" si="3"/>
        <v>23.516301861172199</v>
      </c>
      <c r="E40" s="14">
        <v>8408</v>
      </c>
      <c r="F40" s="18">
        <f t="shared" si="4"/>
        <v>23.782988713829095</v>
      </c>
      <c r="G40" s="13">
        <v>1587</v>
      </c>
      <c r="H40" s="17">
        <f t="shared" si="5"/>
        <v>25.746268656716417</v>
      </c>
      <c r="I40" s="14">
        <v>522</v>
      </c>
      <c r="J40" s="194">
        <f t="shared" si="6"/>
        <v>23.138297872340427</v>
      </c>
      <c r="K40" s="13">
        <v>3098</v>
      </c>
      <c r="L40" s="17">
        <f t="shared" si="7"/>
        <v>24.821729028122746</v>
      </c>
      <c r="M40" s="14">
        <v>1279</v>
      </c>
      <c r="N40" s="18">
        <f t="shared" si="8"/>
        <v>23.576036866359448</v>
      </c>
      <c r="O40" s="130">
        <v>2260</v>
      </c>
      <c r="P40" s="17">
        <f t="shared" si="9"/>
        <v>23.57113057989153</v>
      </c>
      <c r="Q40" s="14">
        <v>1185</v>
      </c>
      <c r="R40" s="194">
        <f t="shared" si="10"/>
        <v>24.144254278728607</v>
      </c>
      <c r="S40" s="13">
        <v>2410</v>
      </c>
      <c r="T40" s="17">
        <f t="shared" si="11"/>
        <v>25.049371167238334</v>
      </c>
      <c r="U40" s="14">
        <v>1321</v>
      </c>
      <c r="V40" s="18">
        <f t="shared" si="12"/>
        <v>26.526104417670684</v>
      </c>
      <c r="W40" s="130">
        <v>2459</v>
      </c>
      <c r="X40" s="17">
        <f t="shared" si="13"/>
        <v>23.978547050219404</v>
      </c>
      <c r="Y40" s="14">
        <v>1485</v>
      </c>
      <c r="Z40" s="194">
        <f t="shared" si="14"/>
        <v>25.594622543950361</v>
      </c>
      <c r="AA40" s="13">
        <v>4119</v>
      </c>
      <c r="AB40" s="17">
        <f t="shared" si="15"/>
        <v>20.968234575442882</v>
      </c>
      <c r="AC40" s="14">
        <v>2616</v>
      </c>
      <c r="AD40" s="18">
        <f t="shared" si="16"/>
        <v>21.832749123685527</v>
      </c>
    </row>
    <row r="41" spans="2:30" x14ac:dyDescent="0.25">
      <c r="B41" s="193" t="s">
        <v>85</v>
      </c>
      <c r="C41" s="13">
        <v>9547</v>
      </c>
      <c r="D41" s="17">
        <f t="shared" si="3"/>
        <v>14.090888964326304</v>
      </c>
      <c r="E41" s="14">
        <v>4806</v>
      </c>
      <c r="F41" s="18">
        <f t="shared" si="4"/>
        <v>13.594320142562159</v>
      </c>
      <c r="G41" s="13">
        <v>819</v>
      </c>
      <c r="H41" s="17">
        <f t="shared" si="5"/>
        <v>13.286826735885789</v>
      </c>
      <c r="I41" s="14">
        <v>263</v>
      </c>
      <c r="J41" s="194">
        <f t="shared" si="6"/>
        <v>11.657801418439716</v>
      </c>
      <c r="K41" s="13">
        <v>1617</v>
      </c>
      <c r="L41" s="17">
        <f t="shared" si="7"/>
        <v>12.955692652832305</v>
      </c>
      <c r="M41" s="14">
        <v>625</v>
      </c>
      <c r="N41" s="18">
        <f t="shared" si="8"/>
        <v>11.52073732718894</v>
      </c>
      <c r="O41" s="130">
        <v>1198</v>
      </c>
      <c r="P41" s="17">
        <f t="shared" si="9"/>
        <v>12.494785148101794</v>
      </c>
      <c r="Q41" s="14">
        <v>579</v>
      </c>
      <c r="R41" s="194">
        <f t="shared" si="10"/>
        <v>11.797066014669927</v>
      </c>
      <c r="S41" s="13">
        <v>1560</v>
      </c>
      <c r="T41" s="17">
        <f t="shared" si="11"/>
        <v>16.214530714062988</v>
      </c>
      <c r="U41" s="14">
        <v>812</v>
      </c>
      <c r="V41" s="18">
        <f t="shared" si="12"/>
        <v>16.305220883534137</v>
      </c>
      <c r="W41" s="130">
        <v>1472</v>
      </c>
      <c r="X41" s="17">
        <f t="shared" si="13"/>
        <v>14.353973671379816</v>
      </c>
      <c r="Y41" s="14">
        <v>831</v>
      </c>
      <c r="Z41" s="194">
        <f t="shared" si="14"/>
        <v>14.322647362978284</v>
      </c>
      <c r="AA41" s="13">
        <v>2881</v>
      </c>
      <c r="AB41" s="17">
        <f t="shared" si="15"/>
        <v>14.666055793117492</v>
      </c>
      <c r="AC41" s="14">
        <v>1696</v>
      </c>
      <c r="AD41" s="18">
        <f t="shared" si="16"/>
        <v>14.15456518110499</v>
      </c>
    </row>
    <row r="42" spans="2:30" x14ac:dyDescent="0.25">
      <c r="B42" s="193" t="s">
        <v>86</v>
      </c>
      <c r="C42" s="13">
        <v>9338</v>
      </c>
      <c r="D42" s="17">
        <f t="shared" si="3"/>
        <v>13.78241553879533</v>
      </c>
      <c r="E42" s="14">
        <v>4414</v>
      </c>
      <c r="F42" s="18">
        <f t="shared" si="4"/>
        <v>12.4855033519079</v>
      </c>
      <c r="G42" s="13">
        <v>678</v>
      </c>
      <c r="H42" s="17">
        <f t="shared" si="5"/>
        <v>10.99935107073329</v>
      </c>
      <c r="I42" s="14">
        <v>216</v>
      </c>
      <c r="J42" s="194">
        <f t="shared" si="6"/>
        <v>9.5744680851063837</v>
      </c>
      <c r="K42" s="13">
        <v>1489</v>
      </c>
      <c r="L42" s="17">
        <f t="shared" si="7"/>
        <v>11.930133803381139</v>
      </c>
      <c r="M42" s="14">
        <v>620</v>
      </c>
      <c r="N42" s="18">
        <f t="shared" si="8"/>
        <v>11.428571428571429</v>
      </c>
      <c r="O42" s="130">
        <v>1098</v>
      </c>
      <c r="P42" s="17">
        <f t="shared" si="9"/>
        <v>11.451814768460576</v>
      </c>
      <c r="Q42" s="14">
        <v>502</v>
      </c>
      <c r="R42" s="194">
        <f t="shared" si="10"/>
        <v>10.228198859005705</v>
      </c>
      <c r="S42" s="13">
        <v>1362</v>
      </c>
      <c r="T42" s="17">
        <f t="shared" si="11"/>
        <v>14.156532584970376</v>
      </c>
      <c r="U42" s="14">
        <v>633</v>
      </c>
      <c r="V42" s="18">
        <f t="shared" si="12"/>
        <v>12.710843373493976</v>
      </c>
      <c r="W42" s="130">
        <v>1380</v>
      </c>
      <c r="X42" s="17">
        <f t="shared" si="13"/>
        <v>13.456850316918576</v>
      </c>
      <c r="Y42" s="14">
        <v>656</v>
      </c>
      <c r="Z42" s="194">
        <f t="shared" si="14"/>
        <v>11.306446053085143</v>
      </c>
      <c r="AA42" s="13">
        <v>3331</v>
      </c>
      <c r="AB42" s="17">
        <f t="shared" si="15"/>
        <v>16.956831602524943</v>
      </c>
      <c r="AC42" s="14">
        <v>1787</v>
      </c>
      <c r="AD42" s="18">
        <f t="shared" si="16"/>
        <v>14.914037723251544</v>
      </c>
    </row>
    <row r="43" spans="2:30" x14ac:dyDescent="0.25">
      <c r="B43" s="197" t="s">
        <v>87</v>
      </c>
      <c r="C43" s="13">
        <v>5078</v>
      </c>
      <c r="D43" s="17">
        <f t="shared" si="3"/>
        <v>7.4948710758195212</v>
      </c>
      <c r="E43" s="14">
        <v>1639</v>
      </c>
      <c r="F43" s="18">
        <f t="shared" si="4"/>
        <v>4.6360987752100247</v>
      </c>
      <c r="G43" s="13">
        <v>437</v>
      </c>
      <c r="H43" s="17">
        <f t="shared" si="5"/>
        <v>7.08955223880597</v>
      </c>
      <c r="I43" s="14">
        <v>116</v>
      </c>
      <c r="J43" s="194">
        <f t="shared" si="6"/>
        <v>5.1418439716312054</v>
      </c>
      <c r="K43" s="13">
        <v>796</v>
      </c>
      <c r="L43" s="17">
        <f t="shared" si="7"/>
        <v>6.3776940950244372</v>
      </c>
      <c r="M43" s="14">
        <v>235</v>
      </c>
      <c r="N43" s="18">
        <f t="shared" si="8"/>
        <v>4.3317972350230418</v>
      </c>
      <c r="O43" s="130">
        <v>598</v>
      </c>
      <c r="P43" s="17">
        <f t="shared" si="9"/>
        <v>6.2369628702544846</v>
      </c>
      <c r="Q43" s="14">
        <v>220</v>
      </c>
      <c r="R43" s="194">
        <f t="shared" si="10"/>
        <v>4.4824775876120615</v>
      </c>
      <c r="S43" s="13">
        <v>800</v>
      </c>
      <c r="T43" s="17">
        <f t="shared" si="11"/>
        <v>8.3151439559297362</v>
      </c>
      <c r="U43" s="14">
        <v>260</v>
      </c>
      <c r="V43" s="18">
        <f t="shared" si="12"/>
        <v>5.2208835341365463</v>
      </c>
      <c r="W43" s="130">
        <v>793</v>
      </c>
      <c r="X43" s="17">
        <f t="shared" si="13"/>
        <v>7.7328132618235008</v>
      </c>
      <c r="Y43" s="14">
        <v>232</v>
      </c>
      <c r="Z43" s="194">
        <f t="shared" si="14"/>
        <v>3.9986211651154773</v>
      </c>
      <c r="AA43" s="13">
        <v>1654</v>
      </c>
      <c r="AB43" s="17">
        <f t="shared" si="15"/>
        <v>8.4198737527998375</v>
      </c>
      <c r="AC43" s="14">
        <v>576</v>
      </c>
      <c r="AD43" s="18">
        <f t="shared" si="16"/>
        <v>4.8072108162243365</v>
      </c>
    </row>
    <row r="44" spans="2:30" x14ac:dyDescent="0.25">
      <c r="B44" s="197" t="s">
        <v>88</v>
      </c>
      <c r="C44" s="198">
        <v>1552</v>
      </c>
      <c r="D44" s="17">
        <f t="shared" si="3"/>
        <v>2.2906734757132527</v>
      </c>
      <c r="E44" s="138">
        <v>358</v>
      </c>
      <c r="F44" s="18">
        <f t="shared" si="4"/>
        <v>1.0126439057505727</v>
      </c>
      <c r="G44" s="13">
        <v>141</v>
      </c>
      <c r="H44" s="17">
        <f t="shared" si="5"/>
        <v>2.2874756651524986</v>
      </c>
      <c r="I44" s="138">
        <v>31</v>
      </c>
      <c r="J44" s="194">
        <f t="shared" si="6"/>
        <v>1.374113475177305</v>
      </c>
      <c r="K44" s="13">
        <v>325</v>
      </c>
      <c r="L44" s="17">
        <f t="shared" si="7"/>
        <v>2.6039580161846008</v>
      </c>
      <c r="M44" s="14">
        <v>83</v>
      </c>
      <c r="N44" s="18">
        <f t="shared" si="8"/>
        <v>1.5299539170506913</v>
      </c>
      <c r="O44" s="130">
        <v>248</v>
      </c>
      <c r="P44" s="17">
        <f t="shared" si="9"/>
        <v>2.586566541510221</v>
      </c>
      <c r="Q44" s="14">
        <v>71</v>
      </c>
      <c r="R44" s="194">
        <f t="shared" si="10"/>
        <v>1.4466177669111655</v>
      </c>
      <c r="S44" s="13">
        <v>270</v>
      </c>
      <c r="T44" s="17">
        <f t="shared" si="11"/>
        <v>2.8063610851262863</v>
      </c>
      <c r="U44" s="14">
        <v>66</v>
      </c>
      <c r="V44" s="18">
        <f t="shared" si="12"/>
        <v>1.3253012048192772</v>
      </c>
      <c r="W44" s="130">
        <v>234</v>
      </c>
      <c r="X44" s="17">
        <f t="shared" si="13"/>
        <v>2.2818137493905413</v>
      </c>
      <c r="Y44" s="14">
        <v>43</v>
      </c>
      <c r="Z44" s="194">
        <f t="shared" si="14"/>
        <v>0.74112375043088585</v>
      </c>
      <c r="AA44" s="13">
        <v>334</v>
      </c>
      <c r="AB44" s="17">
        <f t="shared" si="15"/>
        <v>1.7002647118713092</v>
      </c>
      <c r="AC44" s="14">
        <v>64</v>
      </c>
      <c r="AD44" s="18">
        <f t="shared" si="16"/>
        <v>0.53413453513603737</v>
      </c>
    </row>
    <row r="45" spans="2:30" ht="15.75" thickBot="1" x14ac:dyDescent="0.3">
      <c r="B45" s="205" t="s">
        <v>81</v>
      </c>
      <c r="C45" s="206">
        <v>12793</v>
      </c>
      <c r="D45" s="200">
        <f t="shared" si="3"/>
        <v>18.881820731185336</v>
      </c>
      <c r="E45" s="207">
        <v>7851</v>
      </c>
      <c r="F45" s="202">
        <f t="shared" si="4"/>
        <v>22.207450569965772</v>
      </c>
      <c r="G45" s="199">
        <v>872</v>
      </c>
      <c r="H45" s="200">
        <f t="shared" si="5"/>
        <v>14.146658014276444</v>
      </c>
      <c r="I45" s="207">
        <v>359</v>
      </c>
      <c r="J45" s="203">
        <f t="shared" si="6"/>
        <v>15.913120567375886</v>
      </c>
      <c r="K45" s="199">
        <v>2145</v>
      </c>
      <c r="L45" s="200">
        <f t="shared" si="7"/>
        <v>17.186122906818365</v>
      </c>
      <c r="M45" s="201">
        <v>1110</v>
      </c>
      <c r="N45" s="202">
        <f t="shared" si="8"/>
        <v>20.460829493087559</v>
      </c>
      <c r="O45" s="204">
        <v>2158</v>
      </c>
      <c r="P45" s="200">
        <f t="shared" si="9"/>
        <v>22.507300792657489</v>
      </c>
      <c r="Q45" s="201">
        <v>1160</v>
      </c>
      <c r="R45" s="203">
        <f t="shared" si="10"/>
        <v>23.63488182559087</v>
      </c>
      <c r="S45" s="199">
        <v>1339</v>
      </c>
      <c r="T45" s="200">
        <f t="shared" si="11"/>
        <v>13.917472196237398</v>
      </c>
      <c r="U45" s="201">
        <v>762</v>
      </c>
      <c r="V45" s="202">
        <f t="shared" si="12"/>
        <v>15.301204819277109</v>
      </c>
      <c r="W45" s="204">
        <v>1960</v>
      </c>
      <c r="X45" s="200">
        <f t="shared" si="13"/>
        <v>19.112627986348123</v>
      </c>
      <c r="Y45" s="201">
        <v>1277</v>
      </c>
      <c r="Z45" s="203">
        <f t="shared" si="14"/>
        <v>22.009651844191659</v>
      </c>
      <c r="AA45" s="199">
        <v>4319</v>
      </c>
      <c r="AB45" s="200">
        <f t="shared" si="15"/>
        <v>21.986357157401752</v>
      </c>
      <c r="AC45" s="201">
        <v>3183</v>
      </c>
      <c r="AD45" s="202">
        <f t="shared" si="16"/>
        <v>26.564847270906359</v>
      </c>
    </row>
    <row r="47" spans="2:30" x14ac:dyDescent="0.25">
      <c r="C47" s="548"/>
    </row>
  </sheetData>
  <mergeCells count="72">
    <mergeCell ref="M6:N6"/>
    <mergeCell ref="B4:B7"/>
    <mergeCell ref="C4:F4"/>
    <mergeCell ref="G4:AD4"/>
    <mergeCell ref="C5:F5"/>
    <mergeCell ref="G5:J5"/>
    <mergeCell ref="K5:N5"/>
    <mergeCell ref="O5:R5"/>
    <mergeCell ref="S5:V5"/>
    <mergeCell ref="W5:Z5"/>
    <mergeCell ref="AA5:AD5"/>
    <mergeCell ref="C6:D6"/>
    <mergeCell ref="E6:F6"/>
    <mergeCell ref="G6:H6"/>
    <mergeCell ref="I6:J6"/>
    <mergeCell ref="K6:L6"/>
    <mergeCell ref="AA6:AB6"/>
    <mergeCell ref="AC6:AD6"/>
    <mergeCell ref="B19:B22"/>
    <mergeCell ref="C19:F19"/>
    <mergeCell ref="G19:AD19"/>
    <mergeCell ref="C20:F20"/>
    <mergeCell ref="G20:J20"/>
    <mergeCell ref="K20:N20"/>
    <mergeCell ref="O20:R20"/>
    <mergeCell ref="S20:V20"/>
    <mergeCell ref="O6:P6"/>
    <mergeCell ref="Q6:R6"/>
    <mergeCell ref="S6:T6"/>
    <mergeCell ref="U6:V6"/>
    <mergeCell ref="W6:X6"/>
    <mergeCell ref="Y6:Z6"/>
    <mergeCell ref="AC21:AD21"/>
    <mergeCell ref="W20:Z20"/>
    <mergeCell ref="AA20:AD20"/>
    <mergeCell ref="C21:D21"/>
    <mergeCell ref="E21:F21"/>
    <mergeCell ref="G21:H21"/>
    <mergeCell ref="I21:J21"/>
    <mergeCell ref="K21:L21"/>
    <mergeCell ref="M21:N21"/>
    <mergeCell ref="O21:P21"/>
    <mergeCell ref="Q21:R21"/>
    <mergeCell ref="S21:T21"/>
    <mergeCell ref="U21:V21"/>
    <mergeCell ref="W21:X21"/>
    <mergeCell ref="Y21:Z21"/>
    <mergeCell ref="AA21:AB21"/>
    <mergeCell ref="M35:N35"/>
    <mergeCell ref="B33:B36"/>
    <mergeCell ref="C33:F33"/>
    <mergeCell ref="G33:AD33"/>
    <mergeCell ref="C34:F34"/>
    <mergeCell ref="G34:J34"/>
    <mergeCell ref="K34:N34"/>
    <mergeCell ref="O34:R34"/>
    <mergeCell ref="S34:V34"/>
    <mergeCell ref="W34:Z34"/>
    <mergeCell ref="AA34:AD34"/>
    <mergeCell ref="C35:D35"/>
    <mergeCell ref="E35:F35"/>
    <mergeCell ref="G35:H35"/>
    <mergeCell ref="I35:J35"/>
    <mergeCell ref="K35:L35"/>
    <mergeCell ref="AA35:AB35"/>
    <mergeCell ref="AC35:AD35"/>
    <mergeCell ref="O35:P35"/>
    <mergeCell ref="Q35:R35"/>
    <mergeCell ref="S35:T35"/>
    <mergeCell ref="U35:V35"/>
    <mergeCell ref="W35:X35"/>
    <mergeCell ref="Y35:Z35"/>
  </mergeCells>
  <pageMargins left="0.7" right="0.7" top="0.75" bottom="0.75" header="0.3" footer="0.3"/>
  <pageSetup paperSize="9" scale="51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B2:N19"/>
  <sheetViews>
    <sheetView workbookViewId="0">
      <selection activeCell="B1" sqref="B1"/>
    </sheetView>
  </sheetViews>
  <sheetFormatPr defaultRowHeight="15" x14ac:dyDescent="0.25"/>
  <cols>
    <col min="1" max="1" width="3.28515625" style="11" customWidth="1"/>
    <col min="2" max="2" width="55.7109375" style="11" customWidth="1"/>
    <col min="3" max="3" width="10.85546875" style="11" customWidth="1"/>
    <col min="4" max="4" width="7.85546875" style="11" customWidth="1"/>
    <col min="5" max="5" width="9.28515625" style="11" bestFit="1" customWidth="1"/>
    <col min="6" max="6" width="7.85546875" style="11" customWidth="1"/>
    <col min="7" max="7" width="10.5703125" style="11" bestFit="1" customWidth="1"/>
    <col min="8" max="8" width="8" style="11" customWidth="1"/>
    <col min="9" max="9" width="9.28515625" style="11" bestFit="1" customWidth="1"/>
    <col min="10" max="10" width="8.7109375" style="11" customWidth="1"/>
    <col min="11" max="11" width="10" style="11" bestFit="1" customWidth="1"/>
    <col min="12" max="12" width="7.28515625" style="11" customWidth="1"/>
    <col min="13" max="13" width="9.28515625" style="11" bestFit="1" customWidth="1"/>
    <col min="14" max="14" width="7" style="11" customWidth="1"/>
    <col min="15" max="16384" width="9.140625" style="11"/>
  </cols>
  <sheetData>
    <row r="2" spans="2:14" x14ac:dyDescent="0.25">
      <c r="B2" s="800" t="s">
        <v>368</v>
      </c>
      <c r="C2" s="800"/>
      <c r="D2" s="800"/>
      <c r="E2" s="800"/>
      <c r="F2" s="800"/>
      <c r="G2" s="800"/>
      <c r="H2" s="800"/>
      <c r="I2" s="800"/>
      <c r="J2" s="800"/>
      <c r="K2" s="800"/>
      <c r="L2" s="800"/>
      <c r="M2" s="800"/>
      <c r="N2" s="800"/>
    </row>
    <row r="3" spans="2:14" ht="15.75" thickBot="1" x14ac:dyDescent="0.3">
      <c r="B3" s="239"/>
      <c r="C3" s="237"/>
      <c r="D3" s="237"/>
      <c r="E3" s="237"/>
      <c r="F3" s="237"/>
      <c r="K3" s="218"/>
      <c r="L3" s="218"/>
      <c r="M3" s="218"/>
      <c r="N3" s="218"/>
    </row>
    <row r="4" spans="2:14" x14ac:dyDescent="0.25">
      <c r="B4" s="801" t="s">
        <v>150</v>
      </c>
      <c r="C4" s="807" t="s">
        <v>135</v>
      </c>
      <c r="D4" s="808"/>
      <c r="E4" s="808"/>
      <c r="F4" s="809"/>
      <c r="G4" s="804" t="s">
        <v>136</v>
      </c>
      <c r="H4" s="805"/>
      <c r="I4" s="805"/>
      <c r="J4" s="806"/>
      <c r="K4" s="810" t="s">
        <v>159</v>
      </c>
      <c r="L4" s="808"/>
      <c r="M4" s="808"/>
      <c r="N4" s="809"/>
    </row>
    <row r="5" spans="2:14" ht="27.75" customHeight="1" x14ac:dyDescent="0.25">
      <c r="B5" s="802"/>
      <c r="C5" s="811" t="s">
        <v>4</v>
      </c>
      <c r="D5" s="797"/>
      <c r="E5" s="798" t="s">
        <v>133</v>
      </c>
      <c r="F5" s="799"/>
      <c r="G5" s="811" t="s">
        <v>4</v>
      </c>
      <c r="H5" s="797"/>
      <c r="I5" s="798" t="s">
        <v>133</v>
      </c>
      <c r="J5" s="799"/>
      <c r="K5" s="796" t="s">
        <v>4</v>
      </c>
      <c r="L5" s="797"/>
      <c r="M5" s="798" t="s">
        <v>133</v>
      </c>
      <c r="N5" s="799"/>
    </row>
    <row r="6" spans="2:14" ht="27.75" customHeight="1" thickBot="1" x14ac:dyDescent="0.3">
      <c r="B6" s="803"/>
      <c r="C6" s="280" t="s">
        <v>154</v>
      </c>
      <c r="D6" s="281" t="s">
        <v>155</v>
      </c>
      <c r="E6" s="283" t="s">
        <v>154</v>
      </c>
      <c r="F6" s="282" t="s">
        <v>155</v>
      </c>
      <c r="G6" s="280" t="s">
        <v>154</v>
      </c>
      <c r="H6" s="281" t="s">
        <v>155</v>
      </c>
      <c r="I6" s="283" t="s">
        <v>154</v>
      </c>
      <c r="J6" s="282" t="s">
        <v>155</v>
      </c>
      <c r="K6" s="283" t="s">
        <v>154</v>
      </c>
      <c r="L6" s="281" t="s">
        <v>155</v>
      </c>
      <c r="M6" s="283" t="s">
        <v>154</v>
      </c>
      <c r="N6" s="282" t="s">
        <v>155</v>
      </c>
    </row>
    <row r="7" spans="2:14" ht="18.75" x14ac:dyDescent="0.3">
      <c r="B7" s="407" t="s">
        <v>153</v>
      </c>
      <c r="C7" s="408">
        <v>123514</v>
      </c>
      <c r="D7" s="144">
        <v>100</v>
      </c>
      <c r="E7" s="72">
        <v>63579</v>
      </c>
      <c r="F7" s="145">
        <v>100</v>
      </c>
      <c r="G7" s="408">
        <v>107567</v>
      </c>
      <c r="H7" s="144">
        <v>100</v>
      </c>
      <c r="I7" s="72">
        <v>56384</v>
      </c>
      <c r="J7" s="145">
        <v>100</v>
      </c>
      <c r="K7" s="409">
        <f>G7-C7</f>
        <v>-15947</v>
      </c>
      <c r="L7" s="410">
        <f>K7/C7*100</f>
        <v>-12.911087002283143</v>
      </c>
      <c r="M7" s="411">
        <f>I7-E7</f>
        <v>-7195</v>
      </c>
      <c r="N7" s="412">
        <f>M7/E7*100</f>
        <v>-11.316629704776734</v>
      </c>
    </row>
    <row r="8" spans="2:14" ht="16.5" customHeight="1" thickBot="1" x14ac:dyDescent="0.3">
      <c r="B8" s="400" t="s">
        <v>315</v>
      </c>
      <c r="C8" s="3">
        <v>110891</v>
      </c>
      <c r="D8" s="397" t="s">
        <v>132</v>
      </c>
      <c r="E8" s="5">
        <v>58148</v>
      </c>
      <c r="F8" s="401" t="s">
        <v>132</v>
      </c>
      <c r="G8" s="3">
        <v>95671</v>
      </c>
      <c r="H8" s="397" t="s">
        <v>132</v>
      </c>
      <c r="I8" s="5">
        <v>51309</v>
      </c>
      <c r="J8" s="401" t="s">
        <v>132</v>
      </c>
      <c r="K8" s="160">
        <f>SUM(G8)-C8</f>
        <v>-15220</v>
      </c>
      <c r="L8" s="398">
        <f>K8/C8*100</f>
        <v>-13.725189600598785</v>
      </c>
      <c r="M8" s="161">
        <f>SUM(I8)-E8</f>
        <v>-6839</v>
      </c>
      <c r="N8" s="399">
        <f>M8/E8*100</f>
        <v>-11.761367544885465</v>
      </c>
    </row>
    <row r="9" spans="2:14" ht="16.5" customHeight="1" thickBot="1" x14ac:dyDescent="0.3">
      <c r="B9" s="376" t="s">
        <v>66</v>
      </c>
      <c r="C9" s="378"/>
      <c r="D9" s="377"/>
      <c r="E9" s="378"/>
      <c r="F9" s="377"/>
      <c r="G9" s="378"/>
      <c r="H9" s="377"/>
      <c r="I9" s="378"/>
      <c r="J9" s="377"/>
      <c r="K9" s="379"/>
      <c r="L9" s="380"/>
      <c r="M9" s="379"/>
      <c r="N9" s="381"/>
    </row>
    <row r="10" spans="2:14" x14ac:dyDescent="0.25">
      <c r="B10" s="382" t="s">
        <v>317</v>
      </c>
      <c r="C10" s="383">
        <v>42524</v>
      </c>
      <c r="D10" s="386">
        <f>SUM(C10*100/C7)</f>
        <v>34.428485839661903</v>
      </c>
      <c r="E10" s="387">
        <v>22727</v>
      </c>
      <c r="F10" s="388">
        <f>SUM(E10*100/E7)</f>
        <v>35.746079680397614</v>
      </c>
      <c r="G10" s="383">
        <v>33604</v>
      </c>
      <c r="H10" s="403">
        <f>SUM(G10*100/G7)</f>
        <v>31.240064331997733</v>
      </c>
      <c r="I10" s="385">
        <v>18559</v>
      </c>
      <c r="J10" s="403">
        <f>SUM(I10*100/I7)</f>
        <v>32.915366061293987</v>
      </c>
      <c r="K10" s="389">
        <f>G10-C10</f>
        <v>-8920</v>
      </c>
      <c r="L10" s="403">
        <f>K10/C10*100</f>
        <v>-20.976389803405134</v>
      </c>
      <c r="M10" s="384">
        <f t="shared" ref="M10:M17" si="0">I10-E10</f>
        <v>-4168</v>
      </c>
      <c r="N10" s="405">
        <f t="shared" ref="N10:N17" si="1">M10/E10*100</f>
        <v>-18.339420073040877</v>
      </c>
    </row>
    <row r="11" spans="2:14" x14ac:dyDescent="0.25">
      <c r="B11" s="238" t="s">
        <v>316</v>
      </c>
      <c r="C11" s="224">
        <v>21884</v>
      </c>
      <c r="D11" s="220">
        <f>SUM(C11*100/C7)</f>
        <v>17.717829557782924</v>
      </c>
      <c r="E11" s="226">
        <v>10785</v>
      </c>
      <c r="F11" s="221">
        <f>SUM(E11*100/E7)</f>
        <v>16.963148209314397</v>
      </c>
      <c r="G11" s="224">
        <v>16279</v>
      </c>
      <c r="H11" s="220">
        <f>SUM(G11*100/G7)</f>
        <v>15.133823570425873</v>
      </c>
      <c r="I11" s="225">
        <v>8249</v>
      </c>
      <c r="J11" s="220">
        <f>SUM(I11*100/I7)</f>
        <v>14.630036889897843</v>
      </c>
      <c r="K11" s="156">
        <f>G11-C11</f>
        <v>-5605</v>
      </c>
      <c r="L11" s="294">
        <f>K11/C11*100</f>
        <v>-25.61231950283312</v>
      </c>
      <c r="M11" s="158">
        <f t="shared" si="0"/>
        <v>-2536</v>
      </c>
      <c r="N11" s="155">
        <f t="shared" si="1"/>
        <v>-23.514140009272136</v>
      </c>
    </row>
    <row r="12" spans="2:14" x14ac:dyDescent="0.25">
      <c r="B12" s="223" t="s">
        <v>318</v>
      </c>
      <c r="C12" s="224">
        <v>74688</v>
      </c>
      <c r="D12" s="220">
        <f>SUM(C12*100/C7)</f>
        <v>60.469258545589973</v>
      </c>
      <c r="E12" s="226">
        <v>41123</v>
      </c>
      <c r="F12" s="221">
        <f>SUM(E12*100/E7)</f>
        <v>64.680161688607868</v>
      </c>
      <c r="G12" s="224">
        <v>64838</v>
      </c>
      <c r="H12" s="220">
        <f>SUM(G12*100/G7)</f>
        <v>60.276850707001216</v>
      </c>
      <c r="I12" s="225">
        <v>36542</v>
      </c>
      <c r="J12" s="220">
        <f>SUM(I12*100/I7)</f>
        <v>64.809165720771844</v>
      </c>
      <c r="K12" s="156">
        <f>G12-C12</f>
        <v>-9850</v>
      </c>
      <c r="L12" s="294">
        <f t="shared" ref="L12:L17" si="2">K12/C12*100</f>
        <v>-13.188196229648671</v>
      </c>
      <c r="M12" s="158">
        <f t="shared" si="0"/>
        <v>-4581</v>
      </c>
      <c r="N12" s="155">
        <f t="shared" si="1"/>
        <v>-11.139751477275491</v>
      </c>
    </row>
    <row r="13" spans="2:14" x14ac:dyDescent="0.25">
      <c r="B13" s="223" t="s">
        <v>319</v>
      </c>
      <c r="C13" s="224">
        <v>27449</v>
      </c>
      <c r="D13" s="220">
        <f>SUM(C13*100/C7)</f>
        <v>22.22339168029535</v>
      </c>
      <c r="E13" s="226">
        <v>10777</v>
      </c>
      <c r="F13" s="221">
        <f>SUM(E13*100/E7)</f>
        <v>16.950565438273642</v>
      </c>
      <c r="G13" s="224">
        <v>25194</v>
      </c>
      <c r="H13" s="220">
        <f>SUM(G13*100/G7)</f>
        <v>23.421681370680599</v>
      </c>
      <c r="I13" s="225">
        <v>9913</v>
      </c>
      <c r="J13" s="220">
        <f>SUM(I13*100/I7)</f>
        <v>17.581228717366628</v>
      </c>
      <c r="K13" s="156">
        <f>G13-C13</f>
        <v>-2255</v>
      </c>
      <c r="L13" s="294">
        <f t="shared" si="2"/>
        <v>-8.2152355277059268</v>
      </c>
      <c r="M13" s="158">
        <f t="shared" si="0"/>
        <v>-864</v>
      </c>
      <c r="N13" s="155">
        <f t="shared" si="1"/>
        <v>-8.0170733970492716</v>
      </c>
    </row>
    <row r="14" spans="2:14" x14ac:dyDescent="0.25">
      <c r="B14" s="223" t="s">
        <v>320</v>
      </c>
      <c r="C14" s="227">
        <v>3175</v>
      </c>
      <c r="D14" s="220">
        <f>SUM(C14*100/C7)</f>
        <v>2.5705588030506665</v>
      </c>
      <c r="E14" s="228">
        <v>1956</v>
      </c>
      <c r="F14" s="221">
        <f>SUM(E14*100/E7)</f>
        <v>3.0764875194639738</v>
      </c>
      <c r="G14" s="224">
        <v>2567</v>
      </c>
      <c r="H14" s="404">
        <f>SUM(G14*100/G7)</f>
        <v>2.3864196268372271</v>
      </c>
      <c r="I14" s="225">
        <v>1631</v>
      </c>
      <c r="J14" s="404">
        <f>SUM(I14*100/I7)</f>
        <v>2.8926645856980704</v>
      </c>
      <c r="K14" s="222">
        <f t="shared" ref="K14:K17" si="3">G14-C14</f>
        <v>-608</v>
      </c>
      <c r="L14" s="404">
        <f t="shared" si="2"/>
        <v>-19.1496062992126</v>
      </c>
      <c r="M14" s="219">
        <f t="shared" si="0"/>
        <v>-325</v>
      </c>
      <c r="N14" s="406">
        <f t="shared" si="1"/>
        <v>-16.61554192229039</v>
      </c>
    </row>
    <row r="15" spans="2:14" ht="15.75" customHeight="1" x14ac:dyDescent="0.25">
      <c r="B15" s="223" t="s">
        <v>321</v>
      </c>
      <c r="C15" s="224">
        <v>19273</v>
      </c>
      <c r="D15" s="220">
        <f>SUM(C15*100/C7)</f>
        <v>15.603899153132438</v>
      </c>
      <c r="E15" s="226">
        <v>14979</v>
      </c>
      <c r="F15" s="221">
        <f>SUM(E15*100/E7)</f>
        <v>23.559665927428867</v>
      </c>
      <c r="G15" s="224">
        <v>18550</v>
      </c>
      <c r="H15" s="404">
        <f>SUM(G15*100/G7)</f>
        <v>17.245065865925422</v>
      </c>
      <c r="I15" s="225">
        <v>14773</v>
      </c>
      <c r="J15" s="404">
        <f>SUM(I15*100/I7)</f>
        <v>26.200695232690126</v>
      </c>
      <c r="K15" s="222">
        <f t="shared" si="3"/>
        <v>-723</v>
      </c>
      <c r="L15" s="404">
        <f t="shared" si="2"/>
        <v>-3.7513620090281736</v>
      </c>
      <c r="M15" s="219">
        <f t="shared" si="0"/>
        <v>-206</v>
      </c>
      <c r="N15" s="406">
        <f t="shared" si="1"/>
        <v>-1.3752586955070432</v>
      </c>
    </row>
    <row r="16" spans="2:14" ht="30" x14ac:dyDescent="0.25">
      <c r="B16" s="223" t="s">
        <v>322</v>
      </c>
      <c r="C16" s="224">
        <v>154</v>
      </c>
      <c r="D16" s="220">
        <f>SUM(C16*100/C7)</f>
        <v>0.12468222225820555</v>
      </c>
      <c r="E16" s="226">
        <v>88</v>
      </c>
      <c r="F16" s="221">
        <f>SUM(E16*100/E7)</f>
        <v>0.13841048144827695</v>
      </c>
      <c r="G16" s="224">
        <v>158</v>
      </c>
      <c r="H16" s="404">
        <f>SUM(G16*100/G7)</f>
        <v>0.1468851971329497</v>
      </c>
      <c r="I16" s="225">
        <v>100</v>
      </c>
      <c r="J16" s="404">
        <f>SUM(I16*100/I7)</f>
        <v>0.17735527809307605</v>
      </c>
      <c r="K16" s="222">
        <f t="shared" si="3"/>
        <v>4</v>
      </c>
      <c r="L16" s="404">
        <f t="shared" si="2"/>
        <v>2.5974025974025974</v>
      </c>
      <c r="M16" s="219">
        <f t="shared" si="0"/>
        <v>12</v>
      </c>
      <c r="N16" s="406">
        <f t="shared" si="1"/>
        <v>13.636363636363635</v>
      </c>
    </row>
    <row r="17" spans="2:14" ht="15.75" thickBot="1" x14ac:dyDescent="0.3">
      <c r="B17" s="229" t="s">
        <v>323</v>
      </c>
      <c r="C17" s="230">
        <v>5652</v>
      </c>
      <c r="D17" s="231">
        <f>SUM(C17*100/C7)</f>
        <v>4.5759994818401157</v>
      </c>
      <c r="E17" s="233">
        <v>2715</v>
      </c>
      <c r="F17" s="402">
        <f>SUM(E17*100/E7)</f>
        <v>4.2702779219553628</v>
      </c>
      <c r="G17" s="230">
        <v>4822</v>
      </c>
      <c r="H17" s="231">
        <f>SUM(G17*100/G7)</f>
        <v>4.4827874719941994</v>
      </c>
      <c r="I17" s="232">
        <v>2289</v>
      </c>
      <c r="J17" s="231">
        <f>SUM(I17*100/I7)</f>
        <v>4.0596623155505105</v>
      </c>
      <c r="K17" s="159">
        <f t="shared" si="3"/>
        <v>-830</v>
      </c>
      <c r="L17" s="297">
        <f t="shared" si="2"/>
        <v>-14.685067232837934</v>
      </c>
      <c r="M17" s="161">
        <f t="shared" si="0"/>
        <v>-426</v>
      </c>
      <c r="N17" s="162">
        <f t="shared" si="1"/>
        <v>-15.69060773480663</v>
      </c>
    </row>
    <row r="18" spans="2:14" x14ac:dyDescent="0.25">
      <c r="B18" s="239"/>
      <c r="C18" s="234"/>
      <c r="D18" s="235"/>
      <c r="E18" s="234"/>
      <c r="F18" s="235"/>
      <c r="G18" s="234"/>
      <c r="H18" s="236"/>
      <c r="I18" s="234"/>
      <c r="J18" s="236"/>
      <c r="K18" s="236"/>
      <c r="L18" s="236"/>
      <c r="M18" s="236"/>
      <c r="N18" s="236"/>
    </row>
    <row r="19" spans="2:14" ht="30" customHeight="1" x14ac:dyDescent="0.25">
      <c r="B19" s="800"/>
      <c r="C19" s="800"/>
      <c r="D19" s="800"/>
      <c r="E19" s="800"/>
      <c r="F19" s="800"/>
      <c r="G19" s="800"/>
      <c r="H19" s="800"/>
      <c r="I19" s="800"/>
      <c r="J19" s="800"/>
      <c r="K19" s="800"/>
      <c r="L19" s="800"/>
      <c r="M19" s="800"/>
      <c r="N19" s="800"/>
    </row>
  </sheetData>
  <mergeCells count="12">
    <mergeCell ref="K5:L5"/>
    <mergeCell ref="M5:N5"/>
    <mergeCell ref="B19:N19"/>
    <mergeCell ref="B2:N2"/>
    <mergeCell ref="B4:B6"/>
    <mergeCell ref="G4:J4"/>
    <mergeCell ref="C4:F4"/>
    <mergeCell ref="K4:N4"/>
    <mergeCell ref="G5:H5"/>
    <mergeCell ref="I5:J5"/>
    <mergeCell ref="C5:D5"/>
    <mergeCell ref="E5:F5"/>
  </mergeCells>
  <pageMargins left="0.7" right="0.7" top="0.75" bottom="0.75" header="0.3" footer="0.3"/>
  <pageSetup paperSize="9" scale="7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B2:N37"/>
  <sheetViews>
    <sheetView workbookViewId="0">
      <selection activeCell="B1" sqref="B1"/>
    </sheetView>
  </sheetViews>
  <sheetFormatPr defaultRowHeight="15" x14ac:dyDescent="0.25"/>
  <cols>
    <col min="1" max="1" width="4.7109375" style="115" customWidth="1"/>
    <col min="2" max="2" width="23.42578125" style="115" customWidth="1"/>
    <col min="3" max="4" width="10.85546875" style="115" customWidth="1"/>
    <col min="5" max="5" width="8.85546875" style="115" customWidth="1"/>
    <col min="6" max="7" width="9.140625" style="115"/>
    <col min="8" max="8" width="7.85546875" style="115" customWidth="1"/>
    <col min="9" max="10" width="9.28515625" style="115" bestFit="1" customWidth="1"/>
    <col min="11" max="11" width="8" style="115" customWidth="1"/>
    <col min="12" max="13" width="9.140625" style="115"/>
    <col min="14" max="14" width="8.28515625" style="115" customWidth="1"/>
    <col min="15" max="16384" width="9.140625" style="115"/>
  </cols>
  <sheetData>
    <row r="2" spans="2:14" x14ac:dyDescent="0.25">
      <c r="B2" s="11" t="s">
        <v>369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2:14" x14ac:dyDescent="0.25">
      <c r="B3" s="11" t="s">
        <v>393</v>
      </c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2:14" ht="15.75" thickBot="1" x14ac:dyDescent="0.3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2:14" ht="22.5" customHeight="1" thickBot="1" x14ac:dyDescent="0.3">
      <c r="B5" s="737" t="s">
        <v>150</v>
      </c>
      <c r="C5" s="714" t="s">
        <v>136</v>
      </c>
      <c r="D5" s="715"/>
      <c r="E5" s="715"/>
      <c r="F5" s="715"/>
      <c r="G5" s="715"/>
      <c r="H5" s="715"/>
      <c r="I5" s="715"/>
      <c r="J5" s="715"/>
      <c r="K5" s="715"/>
      <c r="L5" s="715"/>
      <c r="M5" s="715"/>
      <c r="N5" s="716"/>
    </row>
    <row r="6" spans="2:14" ht="24" customHeight="1" x14ac:dyDescent="0.25">
      <c r="B6" s="767"/>
      <c r="C6" s="711" t="s">
        <v>153</v>
      </c>
      <c r="D6" s="735"/>
      <c r="E6" s="712"/>
      <c r="F6" s="711" t="s">
        <v>324</v>
      </c>
      <c r="G6" s="735"/>
      <c r="H6" s="735"/>
      <c r="I6" s="735"/>
      <c r="J6" s="735"/>
      <c r="K6" s="735"/>
      <c r="L6" s="735"/>
      <c r="M6" s="735"/>
      <c r="N6" s="712"/>
    </row>
    <row r="7" spans="2:14" ht="17.25" customHeight="1" thickBot="1" x14ac:dyDescent="0.3">
      <c r="B7" s="767"/>
      <c r="C7" s="819"/>
      <c r="D7" s="820"/>
      <c r="E7" s="821"/>
      <c r="F7" s="822" t="s">
        <v>233</v>
      </c>
      <c r="G7" s="816"/>
      <c r="H7" s="816"/>
      <c r="I7" s="816" t="s">
        <v>134</v>
      </c>
      <c r="J7" s="816"/>
      <c r="K7" s="816"/>
      <c r="L7" s="816" t="s">
        <v>234</v>
      </c>
      <c r="M7" s="816"/>
      <c r="N7" s="823"/>
    </row>
    <row r="8" spans="2:14" ht="18" customHeight="1" x14ac:dyDescent="0.25">
      <c r="B8" s="767"/>
      <c r="C8" s="824" t="s">
        <v>4</v>
      </c>
      <c r="D8" s="812" t="s">
        <v>133</v>
      </c>
      <c r="E8" s="813"/>
      <c r="F8" s="717" t="s">
        <v>4</v>
      </c>
      <c r="G8" s="815" t="s">
        <v>133</v>
      </c>
      <c r="H8" s="815"/>
      <c r="I8" s="815" t="s">
        <v>4</v>
      </c>
      <c r="J8" s="815" t="s">
        <v>133</v>
      </c>
      <c r="K8" s="815"/>
      <c r="L8" s="815" t="s">
        <v>4</v>
      </c>
      <c r="M8" s="815" t="s">
        <v>133</v>
      </c>
      <c r="N8" s="817"/>
    </row>
    <row r="9" spans="2:14" ht="15.75" thickBot="1" x14ac:dyDescent="0.3">
      <c r="B9" s="747"/>
      <c r="C9" s="822"/>
      <c r="D9" s="391" t="s">
        <v>154</v>
      </c>
      <c r="E9" s="392" t="s">
        <v>155</v>
      </c>
      <c r="F9" s="718"/>
      <c r="G9" s="391" t="s">
        <v>154</v>
      </c>
      <c r="H9" s="391" t="s">
        <v>155</v>
      </c>
      <c r="I9" s="816"/>
      <c r="J9" s="391" t="s">
        <v>154</v>
      </c>
      <c r="K9" s="391" t="s">
        <v>155</v>
      </c>
      <c r="L9" s="816"/>
      <c r="M9" s="391" t="s">
        <v>154</v>
      </c>
      <c r="N9" s="392" t="s">
        <v>155</v>
      </c>
    </row>
    <row r="10" spans="2:14" ht="30" customHeight="1" thickBot="1" x14ac:dyDescent="0.3">
      <c r="B10" s="416" t="s">
        <v>30</v>
      </c>
      <c r="C10" s="417">
        <f>SUM(C11:C35)</f>
        <v>107567</v>
      </c>
      <c r="D10" s="418">
        <f>SUM(D11:D35)</f>
        <v>56384</v>
      </c>
      <c r="E10" s="419">
        <f>D10/C10*100</f>
        <v>52.417563007241995</v>
      </c>
      <c r="F10" s="417">
        <f>SUM(F11:F35)</f>
        <v>33604</v>
      </c>
      <c r="G10" s="418">
        <f>SUM(G11:G35)</f>
        <v>18559</v>
      </c>
      <c r="H10" s="488">
        <f>G10/F10*100</f>
        <v>55.228544220926082</v>
      </c>
      <c r="I10" s="418">
        <f>SUM(I11:I35)</f>
        <v>48769</v>
      </c>
      <c r="J10" s="418">
        <f t="shared" ref="J10" si="0">SUM(J11:J35)</f>
        <v>27912</v>
      </c>
      <c r="K10" s="488">
        <f>J10/I10*100</f>
        <v>57.233078389960838</v>
      </c>
      <c r="L10" s="418">
        <f>SUM(L11:L35)</f>
        <v>25194</v>
      </c>
      <c r="M10" s="418">
        <f>SUM(M11:M35)</f>
        <v>9913</v>
      </c>
      <c r="N10" s="419">
        <f>M10/L10*100</f>
        <v>39.346669842025875</v>
      </c>
    </row>
    <row r="11" spans="2:14" ht="15.75" thickTop="1" x14ac:dyDescent="0.25">
      <c r="B11" s="284" t="s">
        <v>31</v>
      </c>
      <c r="C11" s="288">
        <v>1569</v>
      </c>
      <c r="D11" s="289">
        <v>853</v>
      </c>
      <c r="E11" s="81">
        <f>D11/C11*100</f>
        <v>54.365838113448049</v>
      </c>
      <c r="F11" s="288">
        <v>492</v>
      </c>
      <c r="G11" s="289">
        <v>284</v>
      </c>
      <c r="H11" s="413">
        <f>G11/F11*100</f>
        <v>57.72357723577236</v>
      </c>
      <c r="I11" s="289">
        <f t="shared" ref="I11:I35" si="1">SUM(C11)-(F11+L11)</f>
        <v>709</v>
      </c>
      <c r="J11" s="289">
        <f t="shared" ref="J11:J35" si="2">SUM(D11)-(G11+M11)</f>
        <v>414</v>
      </c>
      <c r="K11" s="413">
        <f>J11/I11*100</f>
        <v>58.392101551480955</v>
      </c>
      <c r="L11" s="289">
        <v>368</v>
      </c>
      <c r="M11" s="289">
        <v>155</v>
      </c>
      <c r="N11" s="81">
        <f t="shared" ref="N11:N35" si="3">M11/L11*100</f>
        <v>42.119565217391305</v>
      </c>
    </row>
    <row r="12" spans="2:14" x14ac:dyDescent="0.25">
      <c r="B12" s="285" t="s">
        <v>32</v>
      </c>
      <c r="C12" s="77">
        <v>5437</v>
      </c>
      <c r="D12" s="9">
        <v>2932</v>
      </c>
      <c r="E12" s="7">
        <f>D12/C12*100</f>
        <v>53.92679786647048</v>
      </c>
      <c r="F12" s="77">
        <v>1558</v>
      </c>
      <c r="G12" s="9">
        <v>867</v>
      </c>
      <c r="H12" s="10">
        <f>G12/F12*100</f>
        <v>55.648267008985876</v>
      </c>
      <c r="I12" s="9">
        <f t="shared" si="1"/>
        <v>2547</v>
      </c>
      <c r="J12" s="9">
        <f t="shared" si="2"/>
        <v>1483</v>
      </c>
      <c r="K12" s="10">
        <f t="shared" ref="K12:K35" si="4">J12/I12*100</f>
        <v>58.225363172359636</v>
      </c>
      <c r="L12" s="9">
        <v>1332</v>
      </c>
      <c r="M12" s="9">
        <v>582</v>
      </c>
      <c r="N12" s="7">
        <f t="shared" si="3"/>
        <v>43.693693693693689</v>
      </c>
    </row>
    <row r="13" spans="2:14" x14ac:dyDescent="0.25">
      <c r="B13" s="285" t="s">
        <v>33</v>
      </c>
      <c r="C13" s="77">
        <v>5589</v>
      </c>
      <c r="D13" s="9">
        <v>3360</v>
      </c>
      <c r="E13" s="7">
        <f t="shared" ref="E13:E35" si="5">D13/C13*100</f>
        <v>60.118089103596347</v>
      </c>
      <c r="F13" s="77">
        <v>2054</v>
      </c>
      <c r="G13" s="9">
        <v>1307</v>
      </c>
      <c r="H13" s="10">
        <f>G13/F13*100</f>
        <v>63.631937682570594</v>
      </c>
      <c r="I13" s="9">
        <f t="shared" si="1"/>
        <v>2376</v>
      </c>
      <c r="J13" s="9">
        <f t="shared" si="2"/>
        <v>1517</v>
      </c>
      <c r="K13" s="10">
        <f t="shared" si="4"/>
        <v>63.84680134680135</v>
      </c>
      <c r="L13" s="9">
        <v>1159</v>
      </c>
      <c r="M13" s="9">
        <v>536</v>
      </c>
      <c r="N13" s="7">
        <f t="shared" si="3"/>
        <v>46.246764452113894</v>
      </c>
    </row>
    <row r="14" spans="2:14" x14ac:dyDescent="0.25">
      <c r="B14" s="285" t="s">
        <v>34</v>
      </c>
      <c r="C14" s="77">
        <v>7748</v>
      </c>
      <c r="D14" s="9">
        <v>3911</v>
      </c>
      <c r="E14" s="7">
        <f t="shared" si="5"/>
        <v>50.477542591636549</v>
      </c>
      <c r="F14" s="77">
        <v>2389</v>
      </c>
      <c r="G14" s="9">
        <v>1262</v>
      </c>
      <c r="H14" s="10">
        <f>G14/F14*100</f>
        <v>52.82544997907074</v>
      </c>
      <c r="I14" s="9">
        <f t="shared" si="1"/>
        <v>3640</v>
      </c>
      <c r="J14" s="9">
        <f t="shared" si="2"/>
        <v>1991</v>
      </c>
      <c r="K14" s="10">
        <f t="shared" si="4"/>
        <v>54.697802197802204</v>
      </c>
      <c r="L14" s="9">
        <v>1719</v>
      </c>
      <c r="M14" s="9">
        <v>658</v>
      </c>
      <c r="N14" s="7">
        <f t="shared" si="3"/>
        <v>38.27806864456079</v>
      </c>
    </row>
    <row r="15" spans="2:14" x14ac:dyDescent="0.25">
      <c r="B15" s="285" t="s">
        <v>35</v>
      </c>
      <c r="C15" s="77">
        <v>7044</v>
      </c>
      <c r="D15" s="9">
        <v>4041</v>
      </c>
      <c r="E15" s="7">
        <f t="shared" si="5"/>
        <v>57.367972742759797</v>
      </c>
      <c r="F15" s="77">
        <v>2039</v>
      </c>
      <c r="G15" s="9">
        <v>1234</v>
      </c>
      <c r="H15" s="10">
        <f t="shared" ref="H15:H33" si="6">G15/F15*100</f>
        <v>60.51986267778323</v>
      </c>
      <c r="I15" s="9">
        <f t="shared" si="1"/>
        <v>3512</v>
      </c>
      <c r="J15" s="9">
        <f t="shared" si="2"/>
        <v>2182</v>
      </c>
      <c r="K15" s="10">
        <f t="shared" si="4"/>
        <v>62.129840546697032</v>
      </c>
      <c r="L15" s="9">
        <v>1493</v>
      </c>
      <c r="M15" s="9">
        <v>625</v>
      </c>
      <c r="N15" s="7">
        <f>M15/L15*100</f>
        <v>41.862022772940385</v>
      </c>
    </row>
    <row r="16" spans="2:14" x14ac:dyDescent="0.25">
      <c r="B16" s="285" t="s">
        <v>36</v>
      </c>
      <c r="C16" s="77">
        <v>2754</v>
      </c>
      <c r="D16" s="9">
        <v>1385</v>
      </c>
      <c r="E16" s="7">
        <f t="shared" si="5"/>
        <v>50.290486564996371</v>
      </c>
      <c r="F16" s="77">
        <v>895</v>
      </c>
      <c r="G16" s="9">
        <v>466</v>
      </c>
      <c r="H16" s="10">
        <f t="shared" si="6"/>
        <v>52.067039106145252</v>
      </c>
      <c r="I16" s="9">
        <f t="shared" si="1"/>
        <v>1157</v>
      </c>
      <c r="J16" s="9">
        <f t="shared" si="2"/>
        <v>669</v>
      </c>
      <c r="K16" s="10">
        <f>J16/I16*100</f>
        <v>57.821953327571308</v>
      </c>
      <c r="L16" s="9">
        <v>702</v>
      </c>
      <c r="M16" s="9">
        <v>250</v>
      </c>
      <c r="N16" s="7">
        <f t="shared" si="3"/>
        <v>35.612535612535609</v>
      </c>
    </row>
    <row r="17" spans="2:14" x14ac:dyDescent="0.25">
      <c r="B17" s="285" t="s">
        <v>37</v>
      </c>
      <c r="C17" s="77">
        <v>3652</v>
      </c>
      <c r="D17" s="9">
        <v>1997</v>
      </c>
      <c r="E17" s="7">
        <f>D17/C17*100</f>
        <v>54.682365826944135</v>
      </c>
      <c r="F17" s="77">
        <v>1039</v>
      </c>
      <c r="G17" s="9">
        <v>612</v>
      </c>
      <c r="H17" s="10">
        <f t="shared" si="6"/>
        <v>58.902791145332046</v>
      </c>
      <c r="I17" s="9">
        <f t="shared" si="1"/>
        <v>1619</v>
      </c>
      <c r="J17" s="9">
        <f t="shared" si="2"/>
        <v>993</v>
      </c>
      <c r="K17" s="10">
        <f t="shared" si="4"/>
        <v>61.334156886967264</v>
      </c>
      <c r="L17" s="9">
        <v>994</v>
      </c>
      <c r="M17" s="9">
        <v>392</v>
      </c>
      <c r="N17" s="7">
        <f>M17/L17*100</f>
        <v>39.436619718309856</v>
      </c>
    </row>
    <row r="18" spans="2:14" x14ac:dyDescent="0.25">
      <c r="B18" s="285" t="s">
        <v>38</v>
      </c>
      <c r="C18" s="77">
        <v>2413</v>
      </c>
      <c r="D18" s="9">
        <v>1125</v>
      </c>
      <c r="E18" s="7">
        <f t="shared" si="5"/>
        <v>46.622461665975962</v>
      </c>
      <c r="F18" s="77">
        <v>685</v>
      </c>
      <c r="G18" s="9">
        <v>306</v>
      </c>
      <c r="H18" s="10">
        <f>G18/F18*100</f>
        <v>44.67153284671533</v>
      </c>
      <c r="I18" s="9">
        <f t="shared" si="1"/>
        <v>1152</v>
      </c>
      <c r="J18" s="9">
        <f t="shared" si="2"/>
        <v>604</v>
      </c>
      <c r="K18" s="10">
        <f t="shared" si="4"/>
        <v>52.430555555555557</v>
      </c>
      <c r="L18" s="9">
        <v>576</v>
      </c>
      <c r="M18" s="9">
        <v>215</v>
      </c>
      <c r="N18" s="7">
        <f>M18/L18*100</f>
        <v>37.326388888888893</v>
      </c>
    </row>
    <row r="19" spans="2:14" x14ac:dyDescent="0.25">
      <c r="B19" s="285" t="s">
        <v>39</v>
      </c>
      <c r="C19" s="77">
        <v>4276</v>
      </c>
      <c r="D19" s="9">
        <v>2117</v>
      </c>
      <c r="E19" s="7">
        <f t="shared" si="5"/>
        <v>49.508886810102901</v>
      </c>
      <c r="F19" s="77">
        <v>1621</v>
      </c>
      <c r="G19" s="9">
        <v>821</v>
      </c>
      <c r="H19" s="10">
        <f t="shared" si="6"/>
        <v>50.647748303516352</v>
      </c>
      <c r="I19" s="9">
        <f t="shared" si="1"/>
        <v>1789</v>
      </c>
      <c r="J19" s="9">
        <f t="shared" si="2"/>
        <v>985</v>
      </c>
      <c r="K19" s="10">
        <f>J19/I19*100</f>
        <v>55.058692006707652</v>
      </c>
      <c r="L19" s="9">
        <v>866</v>
      </c>
      <c r="M19" s="9">
        <v>311</v>
      </c>
      <c r="N19" s="7">
        <f>M19/L19*100</f>
        <v>35.912240184757508</v>
      </c>
    </row>
    <row r="20" spans="2:14" x14ac:dyDescent="0.25">
      <c r="B20" s="285" t="s">
        <v>40</v>
      </c>
      <c r="C20" s="77">
        <v>2888</v>
      </c>
      <c r="D20" s="9">
        <v>1386</v>
      </c>
      <c r="E20" s="7">
        <f t="shared" si="5"/>
        <v>47.991689750692522</v>
      </c>
      <c r="F20" s="77">
        <v>1063</v>
      </c>
      <c r="G20" s="9">
        <v>556</v>
      </c>
      <c r="H20" s="10">
        <f t="shared" si="6"/>
        <v>52.304797742238954</v>
      </c>
      <c r="I20" s="9">
        <f t="shared" si="1"/>
        <v>1166</v>
      </c>
      <c r="J20" s="9">
        <f t="shared" si="2"/>
        <v>598</v>
      </c>
      <c r="K20" s="10">
        <f t="shared" si="4"/>
        <v>51.286449399656945</v>
      </c>
      <c r="L20" s="9">
        <v>659</v>
      </c>
      <c r="M20" s="9">
        <v>232</v>
      </c>
      <c r="N20" s="7">
        <f>M20/L20*100</f>
        <v>35.204855842185125</v>
      </c>
    </row>
    <row r="21" spans="2:14" x14ac:dyDescent="0.25">
      <c r="B21" s="285" t="s">
        <v>41</v>
      </c>
      <c r="C21" s="77">
        <v>4561</v>
      </c>
      <c r="D21" s="9">
        <v>2162</v>
      </c>
      <c r="E21" s="7">
        <f t="shared" si="5"/>
        <v>47.401885551414161</v>
      </c>
      <c r="F21" s="77">
        <v>1549</v>
      </c>
      <c r="G21" s="9">
        <v>785</v>
      </c>
      <c r="H21" s="10">
        <f>G21/F21*100</f>
        <v>50.677856681730148</v>
      </c>
      <c r="I21" s="9">
        <f t="shared" si="1"/>
        <v>1967</v>
      </c>
      <c r="J21" s="9">
        <f t="shared" si="2"/>
        <v>1030</v>
      </c>
      <c r="K21" s="10">
        <f t="shared" si="4"/>
        <v>52.364006100660909</v>
      </c>
      <c r="L21" s="9">
        <v>1045</v>
      </c>
      <c r="M21" s="9">
        <v>347</v>
      </c>
      <c r="N21" s="7">
        <f t="shared" si="3"/>
        <v>33.205741626794264</v>
      </c>
    </row>
    <row r="22" spans="2:14" x14ac:dyDescent="0.25">
      <c r="B22" s="285" t="s">
        <v>42</v>
      </c>
      <c r="C22" s="77">
        <v>4793</v>
      </c>
      <c r="D22" s="9">
        <v>2654</v>
      </c>
      <c r="E22" s="7">
        <f t="shared" si="5"/>
        <v>55.372418109743371</v>
      </c>
      <c r="F22" s="77">
        <v>1350</v>
      </c>
      <c r="G22" s="9">
        <v>815</v>
      </c>
      <c r="H22" s="10">
        <f t="shared" si="6"/>
        <v>60.370370370370374</v>
      </c>
      <c r="I22" s="9">
        <f t="shared" si="1"/>
        <v>2131</v>
      </c>
      <c r="J22" s="9">
        <f t="shared" si="2"/>
        <v>1304</v>
      </c>
      <c r="K22" s="10">
        <f t="shared" si="4"/>
        <v>61.191928671984982</v>
      </c>
      <c r="L22" s="9">
        <v>1312</v>
      </c>
      <c r="M22" s="9">
        <v>535</v>
      </c>
      <c r="N22" s="7">
        <f t="shared" si="3"/>
        <v>40.777439024390247</v>
      </c>
    </row>
    <row r="23" spans="2:14" x14ac:dyDescent="0.25">
      <c r="B23" s="285" t="s">
        <v>43</v>
      </c>
      <c r="C23" s="77">
        <v>4484</v>
      </c>
      <c r="D23" s="9">
        <v>2261</v>
      </c>
      <c r="E23" s="7">
        <f t="shared" si="5"/>
        <v>50.423728813559322</v>
      </c>
      <c r="F23" s="77">
        <v>1609</v>
      </c>
      <c r="G23" s="9">
        <v>835</v>
      </c>
      <c r="H23" s="10">
        <f t="shared" si="6"/>
        <v>51.895587321317592</v>
      </c>
      <c r="I23" s="9">
        <f t="shared" si="1"/>
        <v>1864</v>
      </c>
      <c r="J23" s="9">
        <f t="shared" si="2"/>
        <v>1046</v>
      </c>
      <c r="K23" s="10">
        <f t="shared" si="4"/>
        <v>56.115879828326179</v>
      </c>
      <c r="L23" s="9">
        <v>1011</v>
      </c>
      <c r="M23" s="9">
        <v>380</v>
      </c>
      <c r="N23" s="7">
        <f t="shared" si="3"/>
        <v>37.586547972304651</v>
      </c>
    </row>
    <row r="24" spans="2:14" x14ac:dyDescent="0.25">
      <c r="B24" s="286" t="s">
        <v>44</v>
      </c>
      <c r="C24" s="156">
        <v>4663</v>
      </c>
      <c r="D24" s="158">
        <v>2350</v>
      </c>
      <c r="E24" s="7">
        <f t="shared" si="5"/>
        <v>50.39674029594682</v>
      </c>
      <c r="F24" s="156">
        <v>1631</v>
      </c>
      <c r="G24" s="158">
        <v>878</v>
      </c>
      <c r="H24" s="10">
        <f t="shared" si="6"/>
        <v>53.832004904966283</v>
      </c>
      <c r="I24" s="158">
        <f t="shared" si="1"/>
        <v>2090</v>
      </c>
      <c r="J24" s="158">
        <f t="shared" si="2"/>
        <v>1116</v>
      </c>
      <c r="K24" s="10">
        <f t="shared" si="4"/>
        <v>53.397129186602875</v>
      </c>
      <c r="L24" s="158">
        <v>942</v>
      </c>
      <c r="M24" s="158">
        <v>356</v>
      </c>
      <c r="N24" s="7">
        <f t="shared" si="3"/>
        <v>37.791932059447987</v>
      </c>
    </row>
    <row r="25" spans="2:14" x14ac:dyDescent="0.25">
      <c r="B25" s="286" t="s">
        <v>45</v>
      </c>
      <c r="C25" s="156">
        <v>5286</v>
      </c>
      <c r="D25" s="158">
        <v>2840</v>
      </c>
      <c r="E25" s="7">
        <f t="shared" si="5"/>
        <v>53.726825576995843</v>
      </c>
      <c r="F25" s="156">
        <v>1805</v>
      </c>
      <c r="G25" s="158">
        <v>1042</v>
      </c>
      <c r="H25" s="10">
        <f>G25/F25*100</f>
        <v>57.72853185595568</v>
      </c>
      <c r="I25" s="158">
        <f t="shared" si="1"/>
        <v>2460</v>
      </c>
      <c r="J25" s="158">
        <f t="shared" si="2"/>
        <v>1412</v>
      </c>
      <c r="K25" s="10">
        <f t="shared" si="4"/>
        <v>57.398373983739837</v>
      </c>
      <c r="L25" s="158">
        <v>1021</v>
      </c>
      <c r="M25" s="158">
        <v>386</v>
      </c>
      <c r="N25" s="7">
        <f t="shared" si="3"/>
        <v>37.806072477962779</v>
      </c>
    </row>
    <row r="26" spans="2:14" x14ac:dyDescent="0.25">
      <c r="B26" s="286" t="s">
        <v>46</v>
      </c>
      <c r="C26" s="156">
        <v>3695</v>
      </c>
      <c r="D26" s="158">
        <v>1975</v>
      </c>
      <c r="E26" s="7">
        <f t="shared" si="5"/>
        <v>53.450608930987819</v>
      </c>
      <c r="F26" s="156">
        <v>1391</v>
      </c>
      <c r="G26" s="158">
        <v>765</v>
      </c>
      <c r="H26" s="10">
        <f t="shared" si="6"/>
        <v>54.996405463695183</v>
      </c>
      <c r="I26" s="158">
        <f t="shared" si="1"/>
        <v>1722</v>
      </c>
      <c r="J26" s="158">
        <f t="shared" si="2"/>
        <v>977</v>
      </c>
      <c r="K26" s="10">
        <f t="shared" si="4"/>
        <v>56.736353077816496</v>
      </c>
      <c r="L26" s="158">
        <v>582</v>
      </c>
      <c r="M26" s="158">
        <v>233</v>
      </c>
      <c r="N26" s="7">
        <f t="shared" si="3"/>
        <v>40.034364261168385</v>
      </c>
    </row>
    <row r="27" spans="2:14" x14ac:dyDescent="0.25">
      <c r="B27" s="286" t="s">
        <v>47</v>
      </c>
      <c r="C27" s="156">
        <v>7596</v>
      </c>
      <c r="D27" s="158">
        <v>3739</v>
      </c>
      <c r="E27" s="7">
        <f t="shared" si="5"/>
        <v>49.223275408109529</v>
      </c>
      <c r="F27" s="156">
        <v>2653</v>
      </c>
      <c r="G27" s="158">
        <v>1332</v>
      </c>
      <c r="H27" s="10">
        <f t="shared" si="6"/>
        <v>50.207312476441771</v>
      </c>
      <c r="I27" s="158">
        <f t="shared" si="1"/>
        <v>3284</v>
      </c>
      <c r="J27" s="158">
        <f t="shared" si="2"/>
        <v>1858</v>
      </c>
      <c r="K27" s="10">
        <f t="shared" si="4"/>
        <v>56.577344701583435</v>
      </c>
      <c r="L27" s="158">
        <v>1659</v>
      </c>
      <c r="M27" s="158">
        <v>549</v>
      </c>
      <c r="N27" s="7">
        <f t="shared" si="3"/>
        <v>33.092224231464741</v>
      </c>
    </row>
    <row r="28" spans="2:14" x14ac:dyDescent="0.25">
      <c r="B28" s="286" t="s">
        <v>48</v>
      </c>
      <c r="C28" s="156">
        <v>3712</v>
      </c>
      <c r="D28" s="158">
        <v>1915</v>
      </c>
      <c r="E28" s="7">
        <f t="shared" si="5"/>
        <v>51.589439655172406</v>
      </c>
      <c r="F28" s="156">
        <v>1118</v>
      </c>
      <c r="G28" s="158">
        <v>664</v>
      </c>
      <c r="H28" s="10">
        <f>G28/F28*100</f>
        <v>59.391771019677996</v>
      </c>
      <c r="I28" s="158">
        <f t="shared" si="1"/>
        <v>1592</v>
      </c>
      <c r="J28" s="158">
        <f t="shared" si="2"/>
        <v>871</v>
      </c>
      <c r="K28" s="10">
        <f t="shared" si="4"/>
        <v>54.711055276381913</v>
      </c>
      <c r="L28" s="158">
        <v>1002</v>
      </c>
      <c r="M28" s="158">
        <v>380</v>
      </c>
      <c r="N28" s="7">
        <f t="shared" si="3"/>
        <v>37.924151696606785</v>
      </c>
    </row>
    <row r="29" spans="2:14" x14ac:dyDescent="0.25">
      <c r="B29" s="286" t="s">
        <v>49</v>
      </c>
      <c r="C29" s="156">
        <v>3082</v>
      </c>
      <c r="D29" s="158">
        <v>1644</v>
      </c>
      <c r="E29" s="7">
        <f t="shared" si="5"/>
        <v>53.341985723556128</v>
      </c>
      <c r="F29" s="156">
        <v>914</v>
      </c>
      <c r="G29" s="158">
        <v>532</v>
      </c>
      <c r="H29" s="10">
        <f t="shared" si="6"/>
        <v>58.205689277899339</v>
      </c>
      <c r="I29" s="158">
        <f t="shared" si="1"/>
        <v>1318</v>
      </c>
      <c r="J29" s="158">
        <f t="shared" si="2"/>
        <v>787</v>
      </c>
      <c r="K29" s="10">
        <f t="shared" si="4"/>
        <v>59.71168437025797</v>
      </c>
      <c r="L29" s="158">
        <v>850</v>
      </c>
      <c r="M29" s="158">
        <v>325</v>
      </c>
      <c r="N29" s="7">
        <f t="shared" si="3"/>
        <v>38.235294117647058</v>
      </c>
    </row>
    <row r="30" spans="2:14" x14ac:dyDescent="0.25">
      <c r="B30" s="286" t="s">
        <v>50</v>
      </c>
      <c r="C30" s="156">
        <v>4746</v>
      </c>
      <c r="D30" s="158">
        <v>2504</v>
      </c>
      <c r="E30" s="7">
        <f t="shared" si="5"/>
        <v>52.760219131900541</v>
      </c>
      <c r="F30" s="156">
        <v>1476</v>
      </c>
      <c r="G30" s="158">
        <v>816</v>
      </c>
      <c r="H30" s="10">
        <f t="shared" si="6"/>
        <v>55.284552845528459</v>
      </c>
      <c r="I30" s="158">
        <f t="shared" si="1"/>
        <v>2222</v>
      </c>
      <c r="J30" s="158">
        <f t="shared" si="2"/>
        <v>1282</v>
      </c>
      <c r="K30" s="10">
        <f t="shared" si="4"/>
        <v>57.695769576957701</v>
      </c>
      <c r="L30" s="158">
        <v>1048</v>
      </c>
      <c r="M30" s="158">
        <v>406</v>
      </c>
      <c r="N30" s="7">
        <f t="shared" si="3"/>
        <v>38.74045801526718</v>
      </c>
    </row>
    <row r="31" spans="2:14" x14ac:dyDescent="0.25">
      <c r="B31" s="286" t="s">
        <v>51</v>
      </c>
      <c r="C31" s="156">
        <v>2331</v>
      </c>
      <c r="D31" s="158">
        <v>1277</v>
      </c>
      <c r="E31" s="7">
        <f t="shared" si="5"/>
        <v>54.783354783354788</v>
      </c>
      <c r="F31" s="156">
        <v>760</v>
      </c>
      <c r="G31" s="158">
        <v>459</v>
      </c>
      <c r="H31" s="10">
        <f t="shared" si="6"/>
        <v>60.394736842105267</v>
      </c>
      <c r="I31" s="158">
        <f t="shared" si="1"/>
        <v>1014</v>
      </c>
      <c r="J31" s="158">
        <f t="shared" si="2"/>
        <v>612</v>
      </c>
      <c r="K31" s="10">
        <f t="shared" si="4"/>
        <v>60.355029585798817</v>
      </c>
      <c r="L31" s="158">
        <v>557</v>
      </c>
      <c r="M31" s="158">
        <v>206</v>
      </c>
      <c r="N31" s="7">
        <f t="shared" si="3"/>
        <v>36.983842010771994</v>
      </c>
    </row>
    <row r="32" spans="2:14" x14ac:dyDescent="0.25">
      <c r="B32" s="286" t="s">
        <v>52</v>
      </c>
      <c r="C32" s="156">
        <v>1415</v>
      </c>
      <c r="D32" s="158">
        <v>777</v>
      </c>
      <c r="E32" s="7">
        <f t="shared" si="5"/>
        <v>54.911660777385165</v>
      </c>
      <c r="F32" s="156">
        <v>316</v>
      </c>
      <c r="G32" s="158">
        <v>159</v>
      </c>
      <c r="H32" s="10">
        <f>G32/F32*100</f>
        <v>50.316455696202532</v>
      </c>
      <c r="I32" s="158">
        <f t="shared" si="1"/>
        <v>695</v>
      </c>
      <c r="J32" s="158">
        <f t="shared" si="2"/>
        <v>432</v>
      </c>
      <c r="K32" s="10">
        <f t="shared" si="4"/>
        <v>62.158273381294961</v>
      </c>
      <c r="L32" s="158">
        <v>404</v>
      </c>
      <c r="M32" s="158">
        <v>186</v>
      </c>
      <c r="N32" s="7">
        <f t="shared" si="3"/>
        <v>46.039603960396043</v>
      </c>
    </row>
    <row r="33" spans="2:14" x14ac:dyDescent="0.25">
      <c r="B33" s="286" t="s">
        <v>53</v>
      </c>
      <c r="C33" s="156">
        <v>3866</v>
      </c>
      <c r="D33" s="158">
        <v>2023</v>
      </c>
      <c r="E33" s="7">
        <f t="shared" si="5"/>
        <v>52.327987584066214</v>
      </c>
      <c r="F33" s="156">
        <v>830</v>
      </c>
      <c r="G33" s="158">
        <v>462</v>
      </c>
      <c r="H33" s="10">
        <f t="shared" si="6"/>
        <v>55.662650602409634</v>
      </c>
      <c r="I33" s="158">
        <f t="shared" si="1"/>
        <v>1970</v>
      </c>
      <c r="J33" s="158">
        <f t="shared" si="2"/>
        <v>1069</v>
      </c>
      <c r="K33" s="10">
        <f t="shared" si="4"/>
        <v>54.263959390862951</v>
      </c>
      <c r="L33" s="158">
        <v>1066</v>
      </c>
      <c r="M33" s="158">
        <v>492</v>
      </c>
      <c r="N33" s="7">
        <f t="shared" si="3"/>
        <v>46.153846153846153</v>
      </c>
    </row>
    <row r="34" spans="2:14" x14ac:dyDescent="0.25">
      <c r="B34" s="286" t="s">
        <v>54</v>
      </c>
      <c r="C34" s="156">
        <v>7884</v>
      </c>
      <c r="D34" s="158">
        <v>4056</v>
      </c>
      <c r="E34" s="7">
        <f t="shared" si="5"/>
        <v>51.445966514459663</v>
      </c>
      <c r="F34" s="156">
        <v>1869</v>
      </c>
      <c r="G34" s="158">
        <v>1026</v>
      </c>
      <c r="H34" s="10">
        <f>G34/F34*100</f>
        <v>54.895666131621191</v>
      </c>
      <c r="I34" s="158">
        <f t="shared" si="1"/>
        <v>3733</v>
      </c>
      <c r="J34" s="158">
        <f t="shared" si="2"/>
        <v>2095</v>
      </c>
      <c r="K34" s="10">
        <f t="shared" si="4"/>
        <v>56.121082239485666</v>
      </c>
      <c r="L34" s="158">
        <v>2282</v>
      </c>
      <c r="M34" s="158">
        <v>935</v>
      </c>
      <c r="N34" s="7">
        <f t="shared" si="3"/>
        <v>40.972830850131466</v>
      </c>
    </row>
    <row r="35" spans="2:14" ht="15.75" thickBot="1" x14ac:dyDescent="0.3">
      <c r="B35" s="287" t="s">
        <v>55</v>
      </c>
      <c r="C35" s="159">
        <v>2083</v>
      </c>
      <c r="D35" s="161">
        <v>1100</v>
      </c>
      <c r="E35" s="8">
        <f t="shared" si="5"/>
        <v>52.8084493518963</v>
      </c>
      <c r="F35" s="159">
        <v>498</v>
      </c>
      <c r="G35" s="161">
        <v>274</v>
      </c>
      <c r="H35" s="73">
        <f>G35/F35*100</f>
        <v>55.020080321285135</v>
      </c>
      <c r="I35" s="161">
        <f t="shared" si="1"/>
        <v>1040</v>
      </c>
      <c r="J35" s="161">
        <f t="shared" si="2"/>
        <v>585</v>
      </c>
      <c r="K35" s="73">
        <f t="shared" si="4"/>
        <v>56.25</v>
      </c>
      <c r="L35" s="161">
        <v>545</v>
      </c>
      <c r="M35" s="161">
        <v>241</v>
      </c>
      <c r="N35" s="8">
        <f t="shared" si="3"/>
        <v>44.220183486238533</v>
      </c>
    </row>
    <row r="36" spans="2:14" x14ac:dyDescent="0.25">
      <c r="B36" s="818" t="s">
        <v>235</v>
      </c>
      <c r="C36" s="818"/>
      <c r="D36" s="818"/>
      <c r="E36" s="818"/>
      <c r="F36" s="818"/>
      <c r="G36" s="818"/>
      <c r="H36" s="818"/>
      <c r="I36" s="818"/>
      <c r="J36" s="818"/>
      <c r="K36" s="818"/>
      <c r="L36" s="818"/>
      <c r="M36" s="818"/>
      <c r="N36" s="818"/>
    </row>
    <row r="37" spans="2:14" x14ac:dyDescent="0.25">
      <c r="B37" s="814" t="s">
        <v>236</v>
      </c>
      <c r="C37" s="814"/>
      <c r="D37" s="814"/>
      <c r="E37" s="814"/>
      <c r="F37" s="814"/>
      <c r="G37" s="814"/>
      <c r="H37" s="814"/>
      <c r="I37" s="814"/>
      <c r="J37" s="814"/>
      <c r="K37" s="814"/>
      <c r="L37" s="814"/>
      <c r="M37" s="814"/>
      <c r="N37" s="814"/>
    </row>
  </sheetData>
  <mergeCells count="17">
    <mergeCell ref="C8:C9"/>
    <mergeCell ref="D8:E8"/>
    <mergeCell ref="F8:F9"/>
    <mergeCell ref="B37:N37"/>
    <mergeCell ref="G8:H8"/>
    <mergeCell ref="I8:I9"/>
    <mergeCell ref="J8:K8"/>
    <mergeCell ref="L8:L9"/>
    <mergeCell ref="M8:N8"/>
    <mergeCell ref="B36:N36"/>
    <mergeCell ref="B5:B9"/>
    <mergeCell ref="C5:N5"/>
    <mergeCell ref="C6:E7"/>
    <mergeCell ref="F6:N6"/>
    <mergeCell ref="F7:H7"/>
    <mergeCell ref="I7:K7"/>
    <mergeCell ref="L7:N7"/>
  </mergeCells>
  <pageMargins left="0.7" right="0.7" top="0.75" bottom="0.75" header="0.3" footer="0.3"/>
  <pageSetup paperSize="9" scale="84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B2:J37"/>
  <sheetViews>
    <sheetView zoomScale="90" zoomScaleNormal="90" workbookViewId="0">
      <selection activeCell="B1" sqref="B1"/>
    </sheetView>
  </sheetViews>
  <sheetFormatPr defaultRowHeight="15" x14ac:dyDescent="0.25"/>
  <cols>
    <col min="1" max="1" width="3.85546875" style="115" customWidth="1"/>
    <col min="2" max="2" width="30.28515625" style="115" customWidth="1"/>
    <col min="3" max="3" width="11.28515625" style="115" customWidth="1"/>
    <col min="4" max="4" width="11" style="115" customWidth="1"/>
    <col min="5" max="5" width="8.28515625" style="115" customWidth="1"/>
    <col min="6" max="7" width="9.28515625" style="115" bestFit="1" customWidth="1"/>
    <col min="8" max="8" width="7.85546875" style="115" customWidth="1"/>
    <col min="9" max="9" width="13.7109375" style="115" customWidth="1"/>
    <col min="10" max="10" width="14.28515625" style="115" customWidth="1"/>
    <col min="11" max="16384" width="9.140625" style="115"/>
  </cols>
  <sheetData>
    <row r="2" spans="2:10" x14ac:dyDescent="0.25">
      <c r="B2" s="11" t="s">
        <v>370</v>
      </c>
      <c r="C2" s="11"/>
      <c r="D2" s="11"/>
      <c r="E2" s="11"/>
      <c r="F2" s="11"/>
      <c r="G2" s="11"/>
      <c r="H2" s="11"/>
      <c r="I2" s="11"/>
      <c r="J2" s="11"/>
    </row>
    <row r="3" spans="2:10" x14ac:dyDescent="0.25">
      <c r="B3" s="11" t="s">
        <v>392</v>
      </c>
      <c r="C3" s="11"/>
      <c r="D3" s="11"/>
      <c r="E3" s="11"/>
      <c r="F3" s="11"/>
      <c r="G3" s="11"/>
      <c r="H3" s="11"/>
      <c r="I3" s="11"/>
      <c r="J3" s="11"/>
    </row>
    <row r="4" spans="2:10" ht="15.75" thickBot="1" x14ac:dyDescent="0.3">
      <c r="B4" s="11"/>
      <c r="C4" s="11"/>
      <c r="D4" s="11"/>
      <c r="E4" s="11"/>
      <c r="F4" s="11"/>
      <c r="G4" s="11"/>
      <c r="H4" s="11"/>
      <c r="I4" s="11"/>
      <c r="J4" s="11"/>
    </row>
    <row r="5" spans="2:10" x14ac:dyDescent="0.25">
      <c r="B5" s="737" t="s">
        <v>150</v>
      </c>
      <c r="C5" s="711" t="s">
        <v>135</v>
      </c>
      <c r="D5" s="735"/>
      <c r="E5" s="825"/>
      <c r="F5" s="711" t="s">
        <v>136</v>
      </c>
      <c r="G5" s="735"/>
      <c r="H5" s="825"/>
      <c r="I5" s="711" t="s">
        <v>326</v>
      </c>
      <c r="J5" s="826" t="s">
        <v>327</v>
      </c>
    </row>
    <row r="6" spans="2:10" ht="19.5" customHeight="1" x14ac:dyDescent="0.25">
      <c r="B6" s="767"/>
      <c r="C6" s="762" t="s">
        <v>232</v>
      </c>
      <c r="D6" s="763"/>
      <c r="E6" s="740"/>
      <c r="F6" s="762" t="s">
        <v>232</v>
      </c>
      <c r="G6" s="763"/>
      <c r="H6" s="740"/>
      <c r="I6" s="762"/>
      <c r="J6" s="827"/>
    </row>
    <row r="7" spans="2:10" ht="17.25" customHeight="1" x14ac:dyDescent="0.25">
      <c r="B7" s="767"/>
      <c r="C7" s="829" t="s">
        <v>4</v>
      </c>
      <c r="D7" s="830" t="s">
        <v>133</v>
      </c>
      <c r="E7" s="831"/>
      <c r="F7" s="829" t="s">
        <v>4</v>
      </c>
      <c r="G7" s="830" t="s">
        <v>133</v>
      </c>
      <c r="H7" s="831"/>
      <c r="I7" s="762"/>
      <c r="J7" s="827"/>
    </row>
    <row r="8" spans="2:10" ht="28.5" customHeight="1" thickBot="1" x14ac:dyDescent="0.3">
      <c r="B8" s="747"/>
      <c r="C8" s="822"/>
      <c r="D8" s="390" t="s">
        <v>154</v>
      </c>
      <c r="E8" s="393" t="s">
        <v>155</v>
      </c>
      <c r="F8" s="822"/>
      <c r="G8" s="140" t="s">
        <v>154</v>
      </c>
      <c r="H8" s="393" t="s">
        <v>155</v>
      </c>
      <c r="I8" s="702"/>
      <c r="J8" s="828"/>
    </row>
    <row r="9" spans="2:10" ht="28.5" customHeight="1" thickBot="1" x14ac:dyDescent="0.3">
      <c r="B9" s="416" t="s">
        <v>30</v>
      </c>
      <c r="C9" s="417">
        <f>SUM(C10:C34)</f>
        <v>74688</v>
      </c>
      <c r="D9" s="418">
        <f>SUM(D10:D34)</f>
        <v>41123</v>
      </c>
      <c r="E9" s="420">
        <f>D9*100/C9</f>
        <v>55.059715081405315</v>
      </c>
      <c r="F9" s="417">
        <f>SUM(F10:F34)</f>
        <v>64838</v>
      </c>
      <c r="G9" s="418">
        <f>SUM(G10:G34)</f>
        <v>36542</v>
      </c>
      <c r="H9" s="419">
        <f>G9*100/F9</f>
        <v>56.35892532157068</v>
      </c>
      <c r="I9" s="417">
        <f>F9-C9</f>
        <v>-9850</v>
      </c>
      <c r="J9" s="419">
        <f>I9*100/C9</f>
        <v>-13.188196229648671</v>
      </c>
    </row>
    <row r="10" spans="2:10" ht="15.75" thickTop="1" x14ac:dyDescent="0.25">
      <c r="B10" s="284" t="s">
        <v>31</v>
      </c>
      <c r="C10" s="288">
        <v>1074</v>
      </c>
      <c r="D10" s="289">
        <v>591</v>
      </c>
      <c r="E10" s="421">
        <f t="shared" ref="E10:E33" si="0">D10*100/C10</f>
        <v>55.027932960893857</v>
      </c>
      <c r="F10" s="288">
        <v>956</v>
      </c>
      <c r="G10" s="289">
        <v>547</v>
      </c>
      <c r="H10" s="81">
        <f t="shared" ref="H10:H34" si="1">G10*100/F10</f>
        <v>57.21757322175732</v>
      </c>
      <c r="I10" s="288">
        <f t="shared" ref="I10:I34" si="2">F10-C10</f>
        <v>-118</v>
      </c>
      <c r="J10" s="81">
        <f t="shared" ref="J10:J34" si="3">I10*100/C10</f>
        <v>-10.986964618249534</v>
      </c>
    </row>
    <row r="11" spans="2:10" x14ac:dyDescent="0.25">
      <c r="B11" s="285" t="s">
        <v>32</v>
      </c>
      <c r="C11" s="77">
        <v>4018</v>
      </c>
      <c r="D11" s="9">
        <v>2435</v>
      </c>
      <c r="E11" s="421">
        <f t="shared" si="0"/>
        <v>60.602289696366348</v>
      </c>
      <c r="F11" s="77">
        <v>3597</v>
      </c>
      <c r="G11" s="9">
        <v>2154</v>
      </c>
      <c r="H11" s="81">
        <f t="shared" si="1"/>
        <v>59.883236030025024</v>
      </c>
      <c r="I11" s="77">
        <f t="shared" si="2"/>
        <v>-421</v>
      </c>
      <c r="J11" s="7">
        <f t="shared" si="3"/>
        <v>-10.477849676455948</v>
      </c>
    </row>
    <row r="12" spans="2:10" x14ac:dyDescent="0.25">
      <c r="B12" s="285" t="s">
        <v>33</v>
      </c>
      <c r="C12" s="77">
        <v>3729</v>
      </c>
      <c r="D12" s="9">
        <v>2363</v>
      </c>
      <c r="E12" s="421">
        <f t="shared" si="0"/>
        <v>63.368195226602303</v>
      </c>
      <c r="F12" s="77">
        <v>3156</v>
      </c>
      <c r="G12" s="9">
        <v>2070</v>
      </c>
      <c r="H12" s="81">
        <f t="shared" si="1"/>
        <v>65.589353612167301</v>
      </c>
      <c r="I12" s="77">
        <f t="shared" si="2"/>
        <v>-573</v>
      </c>
      <c r="J12" s="7">
        <f t="shared" si="3"/>
        <v>-15.366049879324216</v>
      </c>
    </row>
    <row r="13" spans="2:10" x14ac:dyDescent="0.25">
      <c r="B13" s="285" t="s">
        <v>34</v>
      </c>
      <c r="C13" s="77">
        <v>5530</v>
      </c>
      <c r="D13" s="9">
        <v>2882</v>
      </c>
      <c r="E13" s="421">
        <f t="shared" si="0"/>
        <v>52.115732368896929</v>
      </c>
      <c r="F13" s="77">
        <v>4927</v>
      </c>
      <c r="G13" s="9">
        <v>2664</v>
      </c>
      <c r="H13" s="81">
        <f t="shared" si="1"/>
        <v>54.069413436168055</v>
      </c>
      <c r="I13" s="77">
        <f t="shared" si="2"/>
        <v>-603</v>
      </c>
      <c r="J13" s="7">
        <f t="shared" si="3"/>
        <v>-10.904159132007234</v>
      </c>
    </row>
    <row r="14" spans="2:10" x14ac:dyDescent="0.25">
      <c r="B14" s="285" t="s">
        <v>35</v>
      </c>
      <c r="C14" s="77">
        <v>5140</v>
      </c>
      <c r="D14" s="9">
        <v>3143</v>
      </c>
      <c r="E14" s="421">
        <f t="shared" si="0"/>
        <v>61.147859922178988</v>
      </c>
      <c r="F14" s="77">
        <v>4521</v>
      </c>
      <c r="G14" s="9">
        <v>2896</v>
      </c>
      <c r="H14" s="81">
        <f t="shared" si="1"/>
        <v>64.056624640566241</v>
      </c>
      <c r="I14" s="77">
        <f t="shared" si="2"/>
        <v>-619</v>
      </c>
      <c r="J14" s="7">
        <f t="shared" si="3"/>
        <v>-12.042801556420233</v>
      </c>
    </row>
    <row r="15" spans="2:10" x14ac:dyDescent="0.25">
      <c r="B15" s="285" t="s">
        <v>36</v>
      </c>
      <c r="C15" s="77">
        <v>1770</v>
      </c>
      <c r="D15" s="9">
        <v>956</v>
      </c>
      <c r="E15" s="421">
        <f t="shared" si="0"/>
        <v>54.011299435028249</v>
      </c>
      <c r="F15" s="77">
        <v>1560</v>
      </c>
      <c r="G15" s="9">
        <v>873</v>
      </c>
      <c r="H15" s="81">
        <f t="shared" si="1"/>
        <v>55.96153846153846</v>
      </c>
      <c r="I15" s="77">
        <f t="shared" si="2"/>
        <v>-210</v>
      </c>
      <c r="J15" s="7">
        <f t="shared" si="3"/>
        <v>-11.864406779661017</v>
      </c>
    </row>
    <row r="16" spans="2:10" x14ac:dyDescent="0.25">
      <c r="B16" s="285" t="s">
        <v>37</v>
      </c>
      <c r="C16" s="77">
        <v>2795</v>
      </c>
      <c r="D16" s="9">
        <v>1640</v>
      </c>
      <c r="E16" s="421">
        <f t="shared" si="0"/>
        <v>58.676207513416813</v>
      </c>
      <c r="F16" s="77">
        <v>1999</v>
      </c>
      <c r="G16" s="9">
        <v>1215</v>
      </c>
      <c r="H16" s="81">
        <f t="shared" si="1"/>
        <v>60.780390195097546</v>
      </c>
      <c r="I16" s="77">
        <f t="shared" si="2"/>
        <v>-796</v>
      </c>
      <c r="J16" s="7">
        <f t="shared" si="3"/>
        <v>-28.479427549194991</v>
      </c>
    </row>
    <row r="17" spans="2:10" x14ac:dyDescent="0.25">
      <c r="B17" s="285" t="s">
        <v>38</v>
      </c>
      <c r="C17" s="77">
        <v>1459</v>
      </c>
      <c r="D17" s="9">
        <v>703</v>
      </c>
      <c r="E17" s="421">
        <f t="shared" si="0"/>
        <v>48.183687457162442</v>
      </c>
      <c r="F17" s="77">
        <v>1378</v>
      </c>
      <c r="G17" s="9">
        <v>665</v>
      </c>
      <c r="H17" s="81">
        <f t="shared" si="1"/>
        <v>48.258345428156751</v>
      </c>
      <c r="I17" s="77">
        <f t="shared" si="2"/>
        <v>-81</v>
      </c>
      <c r="J17" s="7">
        <f t="shared" si="3"/>
        <v>-5.5517477724468813</v>
      </c>
    </row>
    <row r="18" spans="2:10" x14ac:dyDescent="0.25">
      <c r="B18" s="285" t="s">
        <v>39</v>
      </c>
      <c r="C18" s="77">
        <v>3032</v>
      </c>
      <c r="D18" s="9">
        <v>1605</v>
      </c>
      <c r="E18" s="421">
        <f t="shared" si="0"/>
        <v>52.935356200527707</v>
      </c>
      <c r="F18" s="77">
        <v>2355</v>
      </c>
      <c r="G18" s="9">
        <v>1287</v>
      </c>
      <c r="H18" s="81">
        <f t="shared" si="1"/>
        <v>54.64968152866242</v>
      </c>
      <c r="I18" s="77">
        <f t="shared" si="2"/>
        <v>-677</v>
      </c>
      <c r="J18" s="7">
        <f t="shared" si="3"/>
        <v>-22.328496042216358</v>
      </c>
    </row>
    <row r="19" spans="2:10" x14ac:dyDescent="0.25">
      <c r="B19" s="285" t="s">
        <v>40</v>
      </c>
      <c r="C19" s="77">
        <v>1802</v>
      </c>
      <c r="D19" s="9">
        <v>911</v>
      </c>
      <c r="E19" s="421">
        <f t="shared" si="0"/>
        <v>50.554938956714764</v>
      </c>
      <c r="F19" s="77">
        <v>1535</v>
      </c>
      <c r="G19" s="9">
        <v>807</v>
      </c>
      <c r="H19" s="81">
        <f t="shared" si="1"/>
        <v>52.573289902280131</v>
      </c>
      <c r="I19" s="77">
        <f t="shared" si="2"/>
        <v>-267</v>
      </c>
      <c r="J19" s="7">
        <f t="shared" si="3"/>
        <v>-14.816870144284129</v>
      </c>
    </row>
    <row r="20" spans="2:10" x14ac:dyDescent="0.25">
      <c r="B20" s="285" t="s">
        <v>41</v>
      </c>
      <c r="C20" s="77">
        <v>2841</v>
      </c>
      <c r="D20" s="9">
        <v>1396</v>
      </c>
      <c r="E20" s="421">
        <f t="shared" si="0"/>
        <v>49.137627595916932</v>
      </c>
      <c r="F20" s="77">
        <v>2701</v>
      </c>
      <c r="G20" s="9">
        <v>1361</v>
      </c>
      <c r="H20" s="81">
        <f t="shared" si="1"/>
        <v>50.388744909292853</v>
      </c>
      <c r="I20" s="77">
        <f t="shared" si="2"/>
        <v>-140</v>
      </c>
      <c r="J20" s="7">
        <f t="shared" si="3"/>
        <v>-4.9278423090461105</v>
      </c>
    </row>
    <row r="21" spans="2:10" x14ac:dyDescent="0.25">
      <c r="B21" s="285" t="s">
        <v>42</v>
      </c>
      <c r="C21" s="77">
        <v>3756</v>
      </c>
      <c r="D21" s="9">
        <v>2096</v>
      </c>
      <c r="E21" s="421">
        <f t="shared" si="0"/>
        <v>55.80404685835996</v>
      </c>
      <c r="F21" s="77">
        <v>2771</v>
      </c>
      <c r="G21" s="9">
        <v>1603</v>
      </c>
      <c r="H21" s="81">
        <f t="shared" si="1"/>
        <v>57.849151930710931</v>
      </c>
      <c r="I21" s="77">
        <f t="shared" si="2"/>
        <v>-985</v>
      </c>
      <c r="J21" s="7">
        <f t="shared" si="3"/>
        <v>-26.224707135250267</v>
      </c>
    </row>
    <row r="22" spans="2:10" x14ac:dyDescent="0.25">
      <c r="B22" s="285" t="s">
        <v>43</v>
      </c>
      <c r="C22" s="77">
        <v>2683</v>
      </c>
      <c r="D22" s="9">
        <v>1415</v>
      </c>
      <c r="E22" s="421">
        <f t="shared" si="0"/>
        <v>52.739470741707045</v>
      </c>
      <c r="F22" s="77">
        <v>2678</v>
      </c>
      <c r="G22" s="9">
        <v>1445</v>
      </c>
      <c r="H22" s="81">
        <f t="shared" si="1"/>
        <v>53.958177744585512</v>
      </c>
      <c r="I22" s="77">
        <f t="shared" si="2"/>
        <v>-5</v>
      </c>
      <c r="J22" s="7">
        <f>I22*100/C22</f>
        <v>-0.18635855385762207</v>
      </c>
    </row>
    <row r="23" spans="2:10" x14ac:dyDescent="0.25">
      <c r="B23" s="286" t="s">
        <v>44</v>
      </c>
      <c r="C23" s="156">
        <v>3029</v>
      </c>
      <c r="D23" s="158">
        <v>1622</v>
      </c>
      <c r="E23" s="421">
        <f t="shared" si="0"/>
        <v>53.549026081214926</v>
      </c>
      <c r="F23" s="156">
        <v>2920</v>
      </c>
      <c r="G23" s="158">
        <v>1608</v>
      </c>
      <c r="H23" s="81">
        <f t="shared" si="1"/>
        <v>55.06849315068493</v>
      </c>
      <c r="I23" s="77">
        <f t="shared" si="2"/>
        <v>-109</v>
      </c>
      <c r="J23" s="7">
        <f t="shared" si="3"/>
        <v>-3.5985473753714099</v>
      </c>
    </row>
    <row r="24" spans="2:10" x14ac:dyDescent="0.25">
      <c r="B24" s="286" t="s">
        <v>45</v>
      </c>
      <c r="C24" s="156">
        <v>3548</v>
      </c>
      <c r="D24" s="158">
        <v>2037</v>
      </c>
      <c r="E24" s="421">
        <f t="shared" si="0"/>
        <v>57.412626832018042</v>
      </c>
      <c r="F24" s="156">
        <v>3288</v>
      </c>
      <c r="G24" s="158">
        <v>1924</v>
      </c>
      <c r="H24" s="81">
        <f t="shared" si="1"/>
        <v>58.515815085158152</v>
      </c>
      <c r="I24" s="77">
        <f t="shared" si="2"/>
        <v>-260</v>
      </c>
      <c r="J24" s="7">
        <f t="shared" si="3"/>
        <v>-7.3280721533258175</v>
      </c>
    </row>
    <row r="25" spans="2:10" x14ac:dyDescent="0.25">
      <c r="B25" s="286" t="s">
        <v>46</v>
      </c>
      <c r="C25" s="156">
        <v>2969</v>
      </c>
      <c r="D25" s="158">
        <v>1703</v>
      </c>
      <c r="E25" s="421">
        <f t="shared" si="0"/>
        <v>57.359380262714716</v>
      </c>
      <c r="F25" s="156">
        <v>2015</v>
      </c>
      <c r="G25" s="158">
        <v>1179</v>
      </c>
      <c r="H25" s="81">
        <f t="shared" si="1"/>
        <v>58.511166253101734</v>
      </c>
      <c r="I25" s="77">
        <f t="shared" si="2"/>
        <v>-954</v>
      </c>
      <c r="J25" s="7">
        <f t="shared" si="3"/>
        <v>-32.132030986864265</v>
      </c>
    </row>
    <row r="26" spans="2:10" x14ac:dyDescent="0.25">
      <c r="B26" s="286" t="s">
        <v>47</v>
      </c>
      <c r="C26" s="156">
        <v>5356</v>
      </c>
      <c r="D26" s="158">
        <v>2615</v>
      </c>
      <c r="E26" s="421">
        <f t="shared" si="0"/>
        <v>48.823749066467514</v>
      </c>
      <c r="F26" s="156">
        <v>4733</v>
      </c>
      <c r="G26" s="158">
        <v>2363</v>
      </c>
      <c r="H26" s="81">
        <f t="shared" si="1"/>
        <v>49.926051130361294</v>
      </c>
      <c r="I26" s="77">
        <f t="shared" si="2"/>
        <v>-623</v>
      </c>
      <c r="J26" s="7">
        <f t="shared" si="3"/>
        <v>-11.631814787154592</v>
      </c>
    </row>
    <row r="27" spans="2:10" x14ac:dyDescent="0.25">
      <c r="B27" s="286" t="s">
        <v>48</v>
      </c>
      <c r="C27" s="156">
        <v>2157</v>
      </c>
      <c r="D27" s="158">
        <v>1150</v>
      </c>
      <c r="E27" s="421">
        <f t="shared" si="0"/>
        <v>53.31478905887807</v>
      </c>
      <c r="F27" s="156">
        <v>2057</v>
      </c>
      <c r="G27" s="158">
        <v>1133</v>
      </c>
      <c r="H27" s="81">
        <f t="shared" si="1"/>
        <v>55.080213903743314</v>
      </c>
      <c r="I27" s="77">
        <f t="shared" si="2"/>
        <v>-100</v>
      </c>
      <c r="J27" s="7">
        <f t="shared" si="3"/>
        <v>-4.6360686138154845</v>
      </c>
    </row>
    <row r="28" spans="2:10" x14ac:dyDescent="0.25">
      <c r="B28" s="286" t="s">
        <v>49</v>
      </c>
      <c r="C28" s="156">
        <v>2471</v>
      </c>
      <c r="D28" s="158">
        <v>1473</v>
      </c>
      <c r="E28" s="421">
        <f t="shared" si="0"/>
        <v>59.611493322541484</v>
      </c>
      <c r="F28" s="156">
        <v>1463</v>
      </c>
      <c r="G28" s="158">
        <v>898</v>
      </c>
      <c r="H28" s="81">
        <f t="shared" si="1"/>
        <v>61.380724538619276</v>
      </c>
      <c r="I28" s="77">
        <f t="shared" si="2"/>
        <v>-1008</v>
      </c>
      <c r="J28" s="7">
        <f t="shared" si="3"/>
        <v>-40.793201133144478</v>
      </c>
    </row>
    <row r="29" spans="2:10" x14ac:dyDescent="0.25">
      <c r="B29" s="286" t="s">
        <v>50</v>
      </c>
      <c r="C29" s="156">
        <v>3608</v>
      </c>
      <c r="D29" s="158">
        <v>2033</v>
      </c>
      <c r="E29" s="421">
        <f t="shared" si="0"/>
        <v>56.347006651884698</v>
      </c>
      <c r="F29" s="156">
        <v>3072</v>
      </c>
      <c r="G29" s="158">
        <v>1797</v>
      </c>
      <c r="H29" s="81">
        <f t="shared" si="1"/>
        <v>58.49609375</v>
      </c>
      <c r="I29" s="77">
        <f t="shared" si="2"/>
        <v>-536</v>
      </c>
      <c r="J29" s="7">
        <f t="shared" si="3"/>
        <v>-14.855875831485587</v>
      </c>
    </row>
    <row r="30" spans="2:10" x14ac:dyDescent="0.25">
      <c r="B30" s="286" t="s">
        <v>51</v>
      </c>
      <c r="C30" s="156">
        <v>1410</v>
      </c>
      <c r="D30" s="158">
        <v>831</v>
      </c>
      <c r="E30" s="421">
        <f t="shared" si="0"/>
        <v>58.936170212765958</v>
      </c>
      <c r="F30" s="156">
        <v>1259</v>
      </c>
      <c r="G30" s="158">
        <v>747</v>
      </c>
      <c r="H30" s="81">
        <f t="shared" si="1"/>
        <v>59.332803812549642</v>
      </c>
      <c r="I30" s="77">
        <f t="shared" si="2"/>
        <v>-151</v>
      </c>
      <c r="J30" s="7">
        <f t="shared" si="3"/>
        <v>-10.709219858156029</v>
      </c>
    </row>
    <row r="31" spans="2:10" x14ac:dyDescent="0.25">
      <c r="B31" s="286" t="s">
        <v>52</v>
      </c>
      <c r="C31" s="156">
        <v>1022</v>
      </c>
      <c r="D31" s="158">
        <v>587</v>
      </c>
      <c r="E31" s="421">
        <f t="shared" si="0"/>
        <v>57.436399217221137</v>
      </c>
      <c r="F31" s="156">
        <v>770</v>
      </c>
      <c r="G31" s="158">
        <v>460</v>
      </c>
      <c r="H31" s="81">
        <f t="shared" si="1"/>
        <v>59.740259740259738</v>
      </c>
      <c r="I31" s="77">
        <f t="shared" si="2"/>
        <v>-252</v>
      </c>
      <c r="J31" s="7">
        <f t="shared" si="3"/>
        <v>-24.657534246575342</v>
      </c>
    </row>
    <row r="32" spans="2:10" x14ac:dyDescent="0.25">
      <c r="B32" s="286" t="s">
        <v>53</v>
      </c>
      <c r="C32" s="156">
        <v>2809</v>
      </c>
      <c r="D32" s="158">
        <v>1499</v>
      </c>
      <c r="E32" s="421">
        <f t="shared" si="0"/>
        <v>53.36418654325383</v>
      </c>
      <c r="F32" s="156">
        <v>2773</v>
      </c>
      <c r="G32" s="158">
        <v>1536</v>
      </c>
      <c r="H32" s="81">
        <f t="shared" si="1"/>
        <v>55.39127298954201</v>
      </c>
      <c r="I32" s="77">
        <f t="shared" si="2"/>
        <v>-36</v>
      </c>
      <c r="J32" s="7">
        <f t="shared" si="3"/>
        <v>-1.2815948736205056</v>
      </c>
    </row>
    <row r="33" spans="2:10" x14ac:dyDescent="0.25">
      <c r="B33" s="286" t="s">
        <v>54</v>
      </c>
      <c r="C33" s="156">
        <v>5228</v>
      </c>
      <c r="D33" s="158">
        <v>2621</v>
      </c>
      <c r="E33" s="421">
        <f t="shared" si="0"/>
        <v>50.133894414690133</v>
      </c>
      <c r="F33" s="156">
        <v>5137</v>
      </c>
      <c r="G33" s="158">
        <v>2636</v>
      </c>
      <c r="H33" s="81">
        <f t="shared" si="1"/>
        <v>51.313996496009345</v>
      </c>
      <c r="I33" s="77">
        <f t="shared" si="2"/>
        <v>-91</v>
      </c>
      <c r="J33" s="7">
        <f t="shared" si="3"/>
        <v>-1.7406273909716909</v>
      </c>
    </row>
    <row r="34" spans="2:10" ht="15.75" thickBot="1" x14ac:dyDescent="0.3">
      <c r="B34" s="287" t="s">
        <v>55</v>
      </c>
      <c r="C34" s="159">
        <v>1452</v>
      </c>
      <c r="D34" s="161">
        <v>816</v>
      </c>
      <c r="E34" s="422">
        <f>D34*100/C34</f>
        <v>56.198347107438018</v>
      </c>
      <c r="F34" s="159">
        <v>1217</v>
      </c>
      <c r="G34" s="161">
        <v>674</v>
      </c>
      <c r="H34" s="137">
        <f t="shared" si="1"/>
        <v>55.382087099424815</v>
      </c>
      <c r="I34" s="3">
        <f t="shared" si="2"/>
        <v>-235</v>
      </c>
      <c r="J34" s="8">
        <f t="shared" si="3"/>
        <v>-16.184573002754821</v>
      </c>
    </row>
    <row r="35" spans="2:10" x14ac:dyDescent="0.25">
      <c r="B35" s="374" t="s">
        <v>325</v>
      </c>
      <c r="C35" s="11"/>
      <c r="D35" s="11"/>
      <c r="E35" s="11"/>
      <c r="F35" s="11"/>
      <c r="G35" s="11"/>
      <c r="H35" s="11"/>
      <c r="I35" s="11"/>
      <c r="J35" s="11"/>
    </row>
    <row r="36" spans="2:10" x14ac:dyDescent="0.25">
      <c r="B36" s="115" t="s">
        <v>332</v>
      </c>
      <c r="C36" s="374"/>
      <c r="D36" s="374"/>
      <c r="E36" s="374"/>
      <c r="F36" s="374"/>
      <c r="G36" s="374"/>
      <c r="H36" s="374"/>
      <c r="I36" s="374"/>
      <c r="J36" s="374"/>
    </row>
    <row r="37" spans="2:10" x14ac:dyDescent="0.25">
      <c r="B37" s="115" t="s">
        <v>333</v>
      </c>
    </row>
  </sheetData>
  <mergeCells count="11">
    <mergeCell ref="B5:B8"/>
    <mergeCell ref="F5:H5"/>
    <mergeCell ref="C5:E5"/>
    <mergeCell ref="I5:I8"/>
    <mergeCell ref="J5:J8"/>
    <mergeCell ref="F6:H6"/>
    <mergeCell ref="C6:E6"/>
    <mergeCell ref="F7:F8"/>
    <mergeCell ref="G7:H7"/>
    <mergeCell ref="C7:C8"/>
    <mergeCell ref="D7:E7"/>
  </mergeCells>
  <pageMargins left="0.7" right="0.7" top="0.75" bottom="0.75" header="0.3" footer="0.3"/>
  <pageSetup paperSize="9" scale="8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499984740745262"/>
    <pageSetUpPr fitToPage="1"/>
  </sheetPr>
  <dimension ref="B1:H33"/>
  <sheetViews>
    <sheetView zoomScaleNormal="100" workbookViewId="0">
      <selection activeCell="B1" sqref="B1"/>
    </sheetView>
  </sheetViews>
  <sheetFormatPr defaultRowHeight="15" x14ac:dyDescent="0.25"/>
  <cols>
    <col min="1" max="1" width="2.28515625" style="11" customWidth="1"/>
    <col min="2" max="2" width="21.7109375" style="11" customWidth="1"/>
    <col min="3" max="3" width="12" style="11" customWidth="1"/>
    <col min="4" max="4" width="10.28515625" style="11" customWidth="1"/>
    <col min="5" max="5" width="13.42578125" style="11" customWidth="1"/>
    <col min="6" max="6" width="10.85546875" style="11" customWidth="1"/>
    <col min="7" max="7" width="10.28515625" style="11" customWidth="1"/>
    <col min="8" max="8" width="13" style="11" customWidth="1"/>
    <col min="9" max="9" width="10.28515625" style="11" customWidth="1"/>
    <col min="10" max="16384" width="9.140625" style="11"/>
  </cols>
  <sheetData>
    <row r="1" spans="2:8" ht="12.75" customHeight="1" x14ac:dyDescent="0.25"/>
    <row r="2" spans="2:8" x14ac:dyDescent="0.25">
      <c r="B2" s="11" t="s">
        <v>354</v>
      </c>
    </row>
    <row r="3" spans="2:8" x14ac:dyDescent="0.25">
      <c r="B3" s="11" t="s">
        <v>414</v>
      </c>
    </row>
    <row r="4" spans="2:8" ht="15" customHeight="1" thickBot="1" x14ac:dyDescent="0.3"/>
    <row r="5" spans="2:8" ht="33.75" customHeight="1" x14ac:dyDescent="0.25">
      <c r="B5" s="705" t="s">
        <v>158</v>
      </c>
      <c r="C5" s="707" t="s">
        <v>160</v>
      </c>
      <c r="D5" s="708"/>
      <c r="E5" s="709"/>
      <c r="F5" s="707" t="s">
        <v>161</v>
      </c>
      <c r="G5" s="708"/>
      <c r="H5" s="709"/>
    </row>
    <row r="6" spans="2:8" ht="33.75" customHeight="1" thickBot="1" x14ac:dyDescent="0.3">
      <c r="B6" s="706"/>
      <c r="C6" s="28" t="s">
        <v>135</v>
      </c>
      <c r="D6" s="27" t="s">
        <v>136</v>
      </c>
      <c r="E6" s="29" t="s">
        <v>163</v>
      </c>
      <c r="F6" s="28" t="s">
        <v>164</v>
      </c>
      <c r="G6" s="27" t="s">
        <v>136</v>
      </c>
      <c r="H6" s="29" t="s">
        <v>162</v>
      </c>
    </row>
    <row r="7" spans="2:8" ht="43.5" customHeight="1" x14ac:dyDescent="0.25">
      <c r="B7" s="33" t="s">
        <v>30</v>
      </c>
      <c r="C7" s="35">
        <f>SUM(C8:C32)</f>
        <v>123514</v>
      </c>
      <c r="D7" s="34">
        <f>SUM(D8:D32)</f>
        <v>107567</v>
      </c>
      <c r="E7" s="36">
        <f>SUM(D7-C7)</f>
        <v>-15947</v>
      </c>
      <c r="F7" s="38">
        <v>13.2</v>
      </c>
      <c r="G7" s="37">
        <v>11.6</v>
      </c>
      <c r="H7" s="39">
        <f>SUM(G7-F7)</f>
        <v>-1.5999999999999996</v>
      </c>
    </row>
    <row r="8" spans="2:8" ht="16.5" customHeight="1" x14ac:dyDescent="0.25">
      <c r="B8" s="12" t="s">
        <v>31</v>
      </c>
      <c r="C8" s="14">
        <v>1788</v>
      </c>
      <c r="D8" s="13">
        <v>1569</v>
      </c>
      <c r="E8" s="15">
        <f t="shared" ref="E8:E32" si="0">SUM(D8-C8)</f>
        <v>-219</v>
      </c>
      <c r="F8" s="17">
        <v>20.5</v>
      </c>
      <c r="G8" s="16">
        <v>18.2</v>
      </c>
      <c r="H8" s="18">
        <f>SUM(G8-F8)</f>
        <v>-2.3000000000000007</v>
      </c>
    </row>
    <row r="9" spans="2:8" ht="21" customHeight="1" x14ac:dyDescent="0.25">
      <c r="B9" s="12" t="s">
        <v>32</v>
      </c>
      <c r="C9" s="14">
        <v>6032</v>
      </c>
      <c r="D9" s="13">
        <v>5437</v>
      </c>
      <c r="E9" s="15">
        <f t="shared" si="0"/>
        <v>-595</v>
      </c>
      <c r="F9" s="17">
        <v>20.7</v>
      </c>
      <c r="G9" s="16">
        <v>18.899999999999999</v>
      </c>
      <c r="H9" s="18">
        <f t="shared" ref="H9:H32" si="1">SUM(G9-F9)</f>
        <v>-1.8000000000000007</v>
      </c>
    </row>
    <row r="10" spans="2:8" ht="18" customHeight="1" x14ac:dyDescent="0.25">
      <c r="B10" s="12" t="s">
        <v>33</v>
      </c>
      <c r="C10" s="14">
        <v>6587</v>
      </c>
      <c r="D10" s="13">
        <v>5589</v>
      </c>
      <c r="E10" s="15">
        <f t="shared" si="0"/>
        <v>-998</v>
      </c>
      <c r="F10" s="17">
        <v>11</v>
      </c>
      <c r="G10" s="16">
        <v>9.4</v>
      </c>
      <c r="H10" s="18">
        <f t="shared" si="1"/>
        <v>-1.5999999999999996</v>
      </c>
    </row>
    <row r="11" spans="2:8" ht="15.75" customHeight="1" x14ac:dyDescent="0.25">
      <c r="B11" s="12" t="s">
        <v>34</v>
      </c>
      <c r="C11" s="14">
        <v>8315</v>
      </c>
      <c r="D11" s="13">
        <v>7748</v>
      </c>
      <c r="E11" s="15">
        <f t="shared" si="0"/>
        <v>-567</v>
      </c>
      <c r="F11" s="17">
        <v>15.7</v>
      </c>
      <c r="G11" s="16">
        <v>14.7</v>
      </c>
      <c r="H11" s="18">
        <f t="shared" si="1"/>
        <v>-1</v>
      </c>
    </row>
    <row r="12" spans="2:8" ht="16.5" customHeight="1" x14ac:dyDescent="0.25">
      <c r="B12" s="12" t="s">
        <v>35</v>
      </c>
      <c r="C12" s="14">
        <v>8091</v>
      </c>
      <c r="D12" s="13">
        <v>7044</v>
      </c>
      <c r="E12" s="15">
        <f t="shared" si="0"/>
        <v>-1047</v>
      </c>
      <c r="F12" s="17">
        <v>15.2</v>
      </c>
      <c r="G12" s="16">
        <v>13.4</v>
      </c>
      <c r="H12" s="18">
        <f t="shared" si="1"/>
        <v>-1.7999999999999989</v>
      </c>
    </row>
    <row r="13" spans="2:8" ht="15.75" customHeight="1" x14ac:dyDescent="0.25">
      <c r="B13" s="12" t="s">
        <v>36</v>
      </c>
      <c r="C13" s="14">
        <v>3175</v>
      </c>
      <c r="D13" s="13">
        <v>2754</v>
      </c>
      <c r="E13" s="15">
        <f t="shared" si="0"/>
        <v>-421</v>
      </c>
      <c r="F13" s="17">
        <v>13.3</v>
      </c>
      <c r="G13" s="16">
        <v>11.6</v>
      </c>
      <c r="H13" s="18">
        <f t="shared" si="1"/>
        <v>-1.7000000000000011</v>
      </c>
    </row>
    <row r="14" spans="2:8" x14ac:dyDescent="0.25">
      <c r="B14" s="12" t="s">
        <v>37</v>
      </c>
      <c r="C14" s="14">
        <v>5041</v>
      </c>
      <c r="D14" s="13">
        <v>3652</v>
      </c>
      <c r="E14" s="15">
        <f t="shared" si="0"/>
        <v>-1389</v>
      </c>
      <c r="F14" s="17">
        <v>13.8</v>
      </c>
      <c r="G14" s="16">
        <v>10.3</v>
      </c>
      <c r="H14" s="18">
        <f t="shared" si="1"/>
        <v>-3.5</v>
      </c>
    </row>
    <row r="15" spans="2:8" x14ac:dyDescent="0.25">
      <c r="B15" s="12" t="s">
        <v>38</v>
      </c>
      <c r="C15" s="14">
        <v>2486</v>
      </c>
      <c r="D15" s="13">
        <v>2413</v>
      </c>
      <c r="E15" s="15">
        <f t="shared" si="0"/>
        <v>-73</v>
      </c>
      <c r="F15" s="17">
        <v>20.9</v>
      </c>
      <c r="G15" s="16">
        <v>20.3</v>
      </c>
      <c r="H15" s="18">
        <f t="shared" si="1"/>
        <v>-0.59999999999999787</v>
      </c>
    </row>
    <row r="16" spans="2:8" ht="16.5" customHeight="1" x14ac:dyDescent="0.25">
      <c r="B16" s="12" t="s">
        <v>39</v>
      </c>
      <c r="C16" s="14">
        <v>4809</v>
      </c>
      <c r="D16" s="13">
        <v>4276</v>
      </c>
      <c r="E16" s="15">
        <f t="shared" si="0"/>
        <v>-533</v>
      </c>
      <c r="F16" s="17">
        <v>17.399999999999999</v>
      </c>
      <c r="G16" s="16">
        <v>15.7</v>
      </c>
      <c r="H16" s="18">
        <f t="shared" si="1"/>
        <v>-1.6999999999999993</v>
      </c>
    </row>
    <row r="17" spans="2:8" x14ac:dyDescent="0.25">
      <c r="B17" s="12" t="s">
        <v>40</v>
      </c>
      <c r="C17" s="14">
        <v>3360</v>
      </c>
      <c r="D17" s="13">
        <v>2888</v>
      </c>
      <c r="E17" s="15">
        <f t="shared" si="0"/>
        <v>-472</v>
      </c>
      <c r="F17" s="17">
        <v>13.8</v>
      </c>
      <c r="G17" s="16">
        <v>12</v>
      </c>
      <c r="H17" s="18">
        <f t="shared" si="1"/>
        <v>-1.8000000000000007</v>
      </c>
    </row>
    <row r="18" spans="2:8" x14ac:dyDescent="0.25">
      <c r="B18" s="12" t="s">
        <v>41</v>
      </c>
      <c r="C18" s="14">
        <v>4691</v>
      </c>
      <c r="D18" s="13">
        <v>4561</v>
      </c>
      <c r="E18" s="15">
        <f t="shared" si="0"/>
        <v>-130</v>
      </c>
      <c r="F18" s="17">
        <v>15</v>
      </c>
      <c r="G18" s="16">
        <v>14.5</v>
      </c>
      <c r="H18" s="18">
        <f t="shared" si="1"/>
        <v>-0.5</v>
      </c>
    </row>
    <row r="19" spans="2:8" x14ac:dyDescent="0.25">
      <c r="B19" s="12" t="s">
        <v>42</v>
      </c>
      <c r="C19" s="14">
        <v>7114</v>
      </c>
      <c r="D19" s="13">
        <v>4793</v>
      </c>
      <c r="E19" s="15">
        <f t="shared" si="0"/>
        <v>-2321</v>
      </c>
      <c r="F19" s="17">
        <v>11</v>
      </c>
      <c r="G19" s="16">
        <v>7.6</v>
      </c>
      <c r="H19" s="18">
        <f t="shared" si="1"/>
        <v>-3.4000000000000004</v>
      </c>
    </row>
    <row r="20" spans="2:8" x14ac:dyDescent="0.25">
      <c r="B20" s="12" t="s">
        <v>43</v>
      </c>
      <c r="C20" s="14">
        <v>4603</v>
      </c>
      <c r="D20" s="13">
        <v>4484</v>
      </c>
      <c r="E20" s="15">
        <f t="shared" si="0"/>
        <v>-119</v>
      </c>
      <c r="F20" s="17">
        <v>19.8</v>
      </c>
      <c r="G20" s="16">
        <v>19.3</v>
      </c>
      <c r="H20" s="18">
        <f t="shared" si="1"/>
        <v>-0.5</v>
      </c>
    </row>
    <row r="21" spans="2:8" x14ac:dyDescent="0.25">
      <c r="B21" s="19" t="s">
        <v>44</v>
      </c>
      <c r="C21" s="14">
        <v>5036</v>
      </c>
      <c r="D21" s="13">
        <v>4663</v>
      </c>
      <c r="E21" s="15">
        <f t="shared" si="0"/>
        <v>-373</v>
      </c>
      <c r="F21" s="17">
        <v>17.899999999999999</v>
      </c>
      <c r="G21" s="16">
        <v>16.7</v>
      </c>
      <c r="H21" s="18">
        <f t="shared" si="1"/>
        <v>-1.1999999999999993</v>
      </c>
    </row>
    <row r="22" spans="2:8" x14ac:dyDescent="0.25">
      <c r="B22" s="19" t="s">
        <v>45</v>
      </c>
      <c r="C22" s="14">
        <v>5675</v>
      </c>
      <c r="D22" s="13">
        <v>5286</v>
      </c>
      <c r="E22" s="15">
        <f t="shared" si="0"/>
        <v>-389</v>
      </c>
      <c r="F22" s="17">
        <v>16.899999999999999</v>
      </c>
      <c r="G22" s="16">
        <v>15.8</v>
      </c>
      <c r="H22" s="18">
        <f t="shared" si="1"/>
        <v>-1.0999999999999979</v>
      </c>
    </row>
    <row r="23" spans="2:8" x14ac:dyDescent="0.25">
      <c r="B23" s="19" t="s">
        <v>46</v>
      </c>
      <c r="C23" s="14">
        <v>4882</v>
      </c>
      <c r="D23" s="13">
        <v>3695</v>
      </c>
      <c r="E23" s="15">
        <f t="shared" si="0"/>
        <v>-1187</v>
      </c>
      <c r="F23" s="17">
        <v>17</v>
      </c>
      <c r="G23" s="16">
        <v>13.3</v>
      </c>
      <c r="H23" s="18">
        <f t="shared" si="1"/>
        <v>-3.6999999999999993</v>
      </c>
    </row>
    <row r="24" spans="2:8" x14ac:dyDescent="0.25">
      <c r="B24" s="19" t="s">
        <v>47</v>
      </c>
      <c r="C24" s="14">
        <v>8878</v>
      </c>
      <c r="D24" s="13">
        <v>7596</v>
      </c>
      <c r="E24" s="15">
        <f t="shared" si="0"/>
        <v>-1282</v>
      </c>
      <c r="F24" s="17">
        <v>12.8</v>
      </c>
      <c r="G24" s="16">
        <v>11</v>
      </c>
      <c r="H24" s="18">
        <f t="shared" si="1"/>
        <v>-1.8000000000000007</v>
      </c>
    </row>
    <row r="25" spans="2:8" x14ac:dyDescent="0.25">
      <c r="B25" s="19" t="s">
        <v>48</v>
      </c>
      <c r="C25" s="14">
        <v>4036</v>
      </c>
      <c r="D25" s="13">
        <v>3712</v>
      </c>
      <c r="E25" s="15">
        <f t="shared" si="0"/>
        <v>-324</v>
      </c>
      <c r="F25" s="17">
        <v>9.9</v>
      </c>
      <c r="G25" s="16">
        <v>9.1</v>
      </c>
      <c r="H25" s="18">
        <f t="shared" si="1"/>
        <v>-0.80000000000000071</v>
      </c>
    </row>
    <row r="26" spans="2:8" x14ac:dyDescent="0.25">
      <c r="B26" s="19" t="s">
        <v>49</v>
      </c>
      <c r="C26" s="14">
        <v>4215</v>
      </c>
      <c r="D26" s="13">
        <v>3082</v>
      </c>
      <c r="E26" s="15">
        <f t="shared" si="0"/>
        <v>-1133</v>
      </c>
      <c r="F26" s="17">
        <v>9.6</v>
      </c>
      <c r="G26" s="16">
        <v>7.1</v>
      </c>
      <c r="H26" s="18">
        <f t="shared" si="1"/>
        <v>-2.5</v>
      </c>
    </row>
    <row r="27" spans="2:8" x14ac:dyDescent="0.25">
      <c r="B27" s="19" t="s">
        <v>50</v>
      </c>
      <c r="C27" s="14">
        <v>5448</v>
      </c>
      <c r="D27" s="13">
        <v>4746</v>
      </c>
      <c r="E27" s="15">
        <f t="shared" si="0"/>
        <v>-702</v>
      </c>
      <c r="F27" s="17">
        <v>20.2</v>
      </c>
      <c r="G27" s="16">
        <v>18</v>
      </c>
      <c r="H27" s="18">
        <f t="shared" si="1"/>
        <v>-2.1999999999999993</v>
      </c>
    </row>
    <row r="28" spans="2:8" x14ac:dyDescent="0.25">
      <c r="B28" s="19" t="s">
        <v>51</v>
      </c>
      <c r="C28" s="14">
        <v>2542</v>
      </c>
      <c r="D28" s="13">
        <v>2331</v>
      </c>
      <c r="E28" s="15">
        <f t="shared" si="0"/>
        <v>-211</v>
      </c>
      <c r="F28" s="17">
        <v>11.1</v>
      </c>
      <c r="G28" s="16">
        <v>10.199999999999999</v>
      </c>
      <c r="H28" s="18">
        <f t="shared" si="1"/>
        <v>-0.90000000000000036</v>
      </c>
    </row>
    <row r="29" spans="2:8" x14ac:dyDescent="0.25">
      <c r="B29" s="19" t="s">
        <v>52</v>
      </c>
      <c r="C29" s="14">
        <v>1796</v>
      </c>
      <c r="D29" s="13">
        <v>1415</v>
      </c>
      <c r="E29" s="15">
        <f t="shared" si="0"/>
        <v>-381</v>
      </c>
      <c r="F29" s="17">
        <v>5.9</v>
      </c>
      <c r="G29" s="16">
        <v>4.7</v>
      </c>
      <c r="H29" s="18">
        <f t="shared" si="1"/>
        <v>-1.2000000000000002</v>
      </c>
    </row>
    <row r="30" spans="2:8" x14ac:dyDescent="0.25">
      <c r="B30" s="19" t="s">
        <v>53</v>
      </c>
      <c r="C30" s="14">
        <v>4100</v>
      </c>
      <c r="D30" s="13">
        <v>3866</v>
      </c>
      <c r="E30" s="15">
        <f t="shared" si="0"/>
        <v>-234</v>
      </c>
      <c r="F30" s="17">
        <v>14.9</v>
      </c>
      <c r="G30" s="16">
        <v>14</v>
      </c>
      <c r="H30" s="18">
        <f t="shared" si="1"/>
        <v>-0.90000000000000036</v>
      </c>
    </row>
    <row r="31" spans="2:8" x14ac:dyDescent="0.25">
      <c r="B31" s="19" t="s">
        <v>54</v>
      </c>
      <c r="C31" s="14">
        <v>8463</v>
      </c>
      <c r="D31" s="13">
        <v>7884</v>
      </c>
      <c r="E31" s="15">
        <f t="shared" si="0"/>
        <v>-579</v>
      </c>
      <c r="F31" s="17">
        <v>7.3</v>
      </c>
      <c r="G31" s="16">
        <v>6.8</v>
      </c>
      <c r="H31" s="18">
        <f t="shared" si="1"/>
        <v>-0.5</v>
      </c>
    </row>
    <row r="32" spans="2:8" ht="15.75" thickBot="1" x14ac:dyDescent="0.3">
      <c r="B32" s="20" t="s">
        <v>55</v>
      </c>
      <c r="C32" s="22">
        <v>2351</v>
      </c>
      <c r="D32" s="21">
        <v>2083</v>
      </c>
      <c r="E32" s="23">
        <f t="shared" si="0"/>
        <v>-268</v>
      </c>
      <c r="F32" s="25">
        <v>13.3</v>
      </c>
      <c r="G32" s="24">
        <v>11.8</v>
      </c>
      <c r="H32" s="26">
        <f t="shared" si="1"/>
        <v>-1.5</v>
      </c>
    </row>
    <row r="33" spans="2:2" x14ac:dyDescent="0.25">
      <c r="B33" s="75" t="s">
        <v>165</v>
      </c>
    </row>
  </sheetData>
  <mergeCells count="3">
    <mergeCell ref="B5:B6"/>
    <mergeCell ref="C5:E5"/>
    <mergeCell ref="F5:H5"/>
  </mergeCells>
  <pageMargins left="0.7" right="0.7" top="0.75" bottom="0.75" header="0.3" footer="0.3"/>
  <pageSetup paperSize="9" scale="87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B2:F23"/>
  <sheetViews>
    <sheetView workbookViewId="0">
      <selection activeCell="B1" sqref="B1"/>
    </sheetView>
  </sheetViews>
  <sheetFormatPr defaultRowHeight="15" x14ac:dyDescent="0.25"/>
  <cols>
    <col min="1" max="1" width="4.28515625" style="11" customWidth="1"/>
    <col min="2" max="2" width="37.140625" style="11" customWidth="1"/>
    <col min="3" max="3" width="13" style="11" customWidth="1"/>
    <col min="4" max="4" width="11.42578125" style="11" customWidth="1"/>
    <col min="5" max="5" width="14.7109375" style="11" customWidth="1"/>
    <col min="6" max="6" width="13.85546875" style="11" customWidth="1"/>
    <col min="7" max="16384" width="9.140625" style="11"/>
  </cols>
  <sheetData>
    <row r="2" spans="2:6" ht="16.5" customHeight="1" x14ac:dyDescent="0.25">
      <c r="B2" s="834" t="s">
        <v>371</v>
      </c>
      <c r="C2" s="834"/>
      <c r="D2" s="834"/>
      <c r="E2" s="834"/>
      <c r="F2" s="834"/>
    </row>
    <row r="3" spans="2:6" ht="16.5" customHeight="1" x14ac:dyDescent="0.25">
      <c r="B3" s="832" t="s">
        <v>390</v>
      </c>
      <c r="C3" s="832"/>
      <c r="D3" s="832"/>
      <c r="E3" s="832"/>
      <c r="F3" s="832"/>
    </row>
    <row r="4" spans="2:6" ht="14.25" customHeight="1" x14ac:dyDescent="0.25">
      <c r="B4" s="833" t="s">
        <v>391</v>
      </c>
      <c r="C4" s="833"/>
      <c r="D4" s="833"/>
      <c r="E4" s="833"/>
      <c r="F4" s="833"/>
    </row>
    <row r="5" spans="2:6" ht="15.75" thickBot="1" x14ac:dyDescent="0.3">
      <c r="C5" s="184"/>
    </row>
    <row r="6" spans="2:6" ht="51.75" customHeight="1" x14ac:dyDescent="0.25">
      <c r="B6" s="451" t="s">
        <v>150</v>
      </c>
      <c r="C6" s="452" t="s">
        <v>328</v>
      </c>
      <c r="D6" s="835" t="s">
        <v>155</v>
      </c>
      <c r="E6" s="453" t="s">
        <v>335</v>
      </c>
      <c r="F6" s="454" t="s">
        <v>336</v>
      </c>
    </row>
    <row r="7" spans="2:6" ht="30.75" thickBot="1" x14ac:dyDescent="0.3">
      <c r="B7" s="489"/>
      <c r="C7" s="490" t="s">
        <v>136</v>
      </c>
      <c r="D7" s="836"/>
      <c r="E7" s="441" t="s">
        <v>334</v>
      </c>
      <c r="F7" s="491" t="s">
        <v>337</v>
      </c>
    </row>
    <row r="8" spans="2:6" ht="30.75" customHeight="1" thickBot="1" x14ac:dyDescent="0.3">
      <c r="B8" s="429" t="s">
        <v>67</v>
      </c>
      <c r="C8" s="426">
        <v>88964</v>
      </c>
      <c r="D8" s="423">
        <v>100</v>
      </c>
      <c r="E8" s="430">
        <v>4277</v>
      </c>
      <c r="F8" s="433">
        <v>72037</v>
      </c>
    </row>
    <row r="9" spans="2:6" ht="21.75" customHeight="1" thickBot="1" x14ac:dyDescent="0.3">
      <c r="B9" s="463" t="s">
        <v>338</v>
      </c>
      <c r="C9" s="464"/>
      <c r="D9" s="464"/>
      <c r="E9" s="180"/>
      <c r="F9" s="212"/>
    </row>
    <row r="10" spans="2:6" ht="24.75" customHeight="1" thickTop="1" x14ac:dyDescent="0.25">
      <c r="B10" s="458" t="s">
        <v>205</v>
      </c>
      <c r="C10" s="459">
        <v>17161</v>
      </c>
      <c r="D10" s="460">
        <f>SUM(C10)/C8*100</f>
        <v>19.289825097792367</v>
      </c>
      <c r="E10" s="461">
        <v>1198</v>
      </c>
      <c r="F10" s="462">
        <v>13840</v>
      </c>
    </row>
    <row r="11" spans="2:6" ht="30" x14ac:dyDescent="0.25">
      <c r="B11" s="189" t="s">
        <v>213</v>
      </c>
      <c r="C11" s="424">
        <v>16863</v>
      </c>
      <c r="D11" s="427">
        <f>SUM(C11)/C8*100</f>
        <v>18.954858144867586</v>
      </c>
      <c r="E11" s="431">
        <v>1057</v>
      </c>
      <c r="F11" s="186">
        <v>13862</v>
      </c>
    </row>
    <row r="12" spans="2:6" ht="21.75" customHeight="1" x14ac:dyDescent="0.25">
      <c r="B12" s="189" t="s">
        <v>206</v>
      </c>
      <c r="C12" s="424">
        <v>10488</v>
      </c>
      <c r="D12" s="427">
        <f>SUM(C12)/C8*100</f>
        <v>11.789038262668045</v>
      </c>
      <c r="E12" s="431">
        <v>451</v>
      </c>
      <c r="F12" s="186">
        <v>9084</v>
      </c>
    </row>
    <row r="13" spans="2:6" ht="20.25" customHeight="1" x14ac:dyDescent="0.25">
      <c r="B13" s="189" t="s">
        <v>207</v>
      </c>
      <c r="C13" s="424">
        <v>5252</v>
      </c>
      <c r="D13" s="427">
        <f>SUM(C13)/C8*100</f>
        <v>5.9035115327548224</v>
      </c>
      <c r="E13" s="431">
        <v>166</v>
      </c>
      <c r="F13" s="186">
        <v>2344</v>
      </c>
    </row>
    <row r="14" spans="2:6" ht="45" x14ac:dyDescent="0.25">
      <c r="B14" s="189" t="s">
        <v>208</v>
      </c>
      <c r="C14" s="424">
        <v>4451</v>
      </c>
      <c r="D14" s="427">
        <f>SUM(C14)/C8*100</f>
        <v>5.0031473404972795</v>
      </c>
      <c r="E14" s="431">
        <v>47</v>
      </c>
      <c r="F14" s="186">
        <v>5260</v>
      </c>
    </row>
    <row r="15" spans="2:6" ht="30" x14ac:dyDescent="0.25">
      <c r="B15" s="189" t="s">
        <v>209</v>
      </c>
      <c r="C15" s="424">
        <v>4608</v>
      </c>
      <c r="D15" s="427">
        <f>SUM(C15)/C8*100</f>
        <v>5.1796232183804687</v>
      </c>
      <c r="E15" s="431">
        <v>111</v>
      </c>
      <c r="F15" s="186">
        <v>6814</v>
      </c>
    </row>
    <row r="16" spans="2:6" ht="30" x14ac:dyDescent="0.25">
      <c r="B16" s="189" t="s">
        <v>214</v>
      </c>
      <c r="C16" s="424">
        <v>3410</v>
      </c>
      <c r="D16" s="427">
        <f>SUM(C16)/C8*100</f>
        <v>3.8330111056157543</v>
      </c>
      <c r="E16" s="431">
        <v>147</v>
      </c>
      <c r="F16" s="186">
        <v>3031</v>
      </c>
    </row>
    <row r="17" spans="2:6" ht="25.5" customHeight="1" x14ac:dyDescent="0.25">
      <c r="B17" s="189" t="s">
        <v>215</v>
      </c>
      <c r="C17" s="424">
        <v>3375</v>
      </c>
      <c r="D17" s="427">
        <f>SUM(C17)/C8*100</f>
        <v>3.7936693493997571</v>
      </c>
      <c r="E17" s="431">
        <v>84</v>
      </c>
      <c r="F17" s="186">
        <v>895</v>
      </c>
    </row>
    <row r="18" spans="2:6" ht="20.25" customHeight="1" x14ac:dyDescent="0.25">
      <c r="B18" s="189" t="s">
        <v>210</v>
      </c>
      <c r="C18" s="424">
        <v>2550</v>
      </c>
      <c r="D18" s="427">
        <f>SUM(C18)/C8*100</f>
        <v>2.8663279528798165</v>
      </c>
      <c r="E18" s="431">
        <v>200</v>
      </c>
      <c r="F18" s="186">
        <v>3339</v>
      </c>
    </row>
    <row r="19" spans="2:6" ht="19.5" customHeight="1" x14ac:dyDescent="0.25">
      <c r="B19" s="189" t="s">
        <v>211</v>
      </c>
      <c r="C19" s="424">
        <v>2490</v>
      </c>
      <c r="D19" s="427">
        <f>SUM(C19)/C8*100</f>
        <v>2.7988849422238209</v>
      </c>
      <c r="E19" s="431">
        <v>98</v>
      </c>
      <c r="F19" s="186">
        <v>2778</v>
      </c>
    </row>
    <row r="20" spans="2:6" ht="30" x14ac:dyDescent="0.25">
      <c r="B20" s="189" t="s">
        <v>216</v>
      </c>
      <c r="C20" s="424">
        <v>2544</v>
      </c>
      <c r="D20" s="427">
        <f>SUM(C20)/C8*100</f>
        <v>2.859583651814217</v>
      </c>
      <c r="E20" s="431">
        <v>132</v>
      </c>
      <c r="F20" s="186">
        <v>3920</v>
      </c>
    </row>
    <row r="21" spans="2:6" ht="18" customHeight="1" x14ac:dyDescent="0.25">
      <c r="B21" s="189" t="s">
        <v>212</v>
      </c>
      <c r="C21" s="424">
        <v>2276</v>
      </c>
      <c r="D21" s="427">
        <f>SUM(C21)/C8*100</f>
        <v>2.5583382042174363</v>
      </c>
      <c r="E21" s="431">
        <v>102</v>
      </c>
      <c r="F21" s="186">
        <v>3110</v>
      </c>
    </row>
    <row r="22" spans="2:6" ht="28.5" customHeight="1" x14ac:dyDescent="0.25">
      <c r="B22" s="189" t="s">
        <v>217</v>
      </c>
      <c r="C22" s="424">
        <v>1082</v>
      </c>
      <c r="D22" s="427">
        <f>SUM(C22)/C8*100</f>
        <v>1.2162222921631221</v>
      </c>
      <c r="E22" s="431">
        <v>109</v>
      </c>
      <c r="F22" s="186">
        <v>767</v>
      </c>
    </row>
    <row r="23" spans="2:6" ht="30.75" thickBot="1" x14ac:dyDescent="0.3">
      <c r="B23" s="190" t="s">
        <v>218</v>
      </c>
      <c r="C23" s="425">
        <v>830</v>
      </c>
      <c r="D23" s="428">
        <f>SUM(C23)/C8*100</f>
        <v>0.9329616474079403</v>
      </c>
      <c r="E23" s="432">
        <v>23</v>
      </c>
      <c r="F23" s="188">
        <v>847</v>
      </c>
    </row>
  </sheetData>
  <mergeCells count="4">
    <mergeCell ref="B3:F3"/>
    <mergeCell ref="B4:F4"/>
    <mergeCell ref="B2:F2"/>
    <mergeCell ref="D6:D7"/>
  </mergeCells>
  <pageMargins left="0.7" right="0.7" top="0.75" bottom="0.75" header="0.3" footer="0.3"/>
  <pageSetup paperSize="9" scale="85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B2:G19"/>
  <sheetViews>
    <sheetView workbookViewId="0">
      <selection activeCell="B1" sqref="B1"/>
    </sheetView>
  </sheetViews>
  <sheetFormatPr defaultRowHeight="15" x14ac:dyDescent="0.25"/>
  <cols>
    <col min="1" max="1" width="4.42578125" style="11" customWidth="1"/>
    <col min="2" max="2" width="53.85546875" style="11" customWidth="1"/>
    <col min="3" max="3" width="10.42578125" style="11" customWidth="1"/>
    <col min="4" max="4" width="11.28515625" style="11" customWidth="1"/>
    <col min="5" max="5" width="11.140625" style="11" customWidth="1"/>
    <col min="6" max="6" width="13.85546875" style="11" customWidth="1"/>
    <col min="7" max="7" width="11.140625" style="11" bestFit="1" customWidth="1"/>
    <col min="8" max="16384" width="9.140625" style="11"/>
  </cols>
  <sheetData>
    <row r="2" spans="2:6" x14ac:dyDescent="0.25">
      <c r="B2" s="11" t="s">
        <v>421</v>
      </c>
    </row>
    <row r="3" spans="2:6" x14ac:dyDescent="0.25">
      <c r="B3" s="11" t="s">
        <v>389</v>
      </c>
    </row>
    <row r="4" spans="2:6" ht="15.75" thickBot="1" x14ac:dyDescent="0.3"/>
    <row r="5" spans="2:6" ht="31.5" customHeight="1" x14ac:dyDescent="0.25">
      <c r="B5" s="837" t="s">
        <v>237</v>
      </c>
      <c r="C5" s="839" t="s">
        <v>258</v>
      </c>
      <c r="D5" s="841" t="s">
        <v>153</v>
      </c>
      <c r="E5" s="842"/>
      <c r="F5" s="843" t="s">
        <v>159</v>
      </c>
    </row>
    <row r="6" spans="2:6" ht="35.25" customHeight="1" thickBot="1" x14ac:dyDescent="0.3">
      <c r="B6" s="838"/>
      <c r="C6" s="840"/>
      <c r="D6" s="338" t="s">
        <v>135</v>
      </c>
      <c r="E6" s="338" t="s">
        <v>136</v>
      </c>
      <c r="F6" s="844"/>
    </row>
    <row r="7" spans="2:6" ht="36" customHeight="1" x14ac:dyDescent="0.25">
      <c r="B7" s="358" t="s">
        <v>247</v>
      </c>
      <c r="C7" s="303">
        <v>1</v>
      </c>
      <c r="D7" s="303">
        <v>529</v>
      </c>
      <c r="E7" s="303">
        <v>530</v>
      </c>
      <c r="F7" s="304">
        <f t="shared" ref="F7:F19" si="0">SUM(E7)-D7</f>
        <v>1</v>
      </c>
    </row>
    <row r="8" spans="2:6" ht="21.75" customHeight="1" x14ac:dyDescent="0.25">
      <c r="B8" s="305" t="s">
        <v>248</v>
      </c>
      <c r="C8" s="306">
        <v>2</v>
      </c>
      <c r="D8" s="185">
        <v>14227</v>
      </c>
      <c r="E8" s="185">
        <v>12965</v>
      </c>
      <c r="F8" s="186">
        <f t="shared" si="0"/>
        <v>-1262</v>
      </c>
    </row>
    <row r="9" spans="2:6" ht="20.25" customHeight="1" x14ac:dyDescent="0.25">
      <c r="B9" s="305" t="s">
        <v>249</v>
      </c>
      <c r="C9" s="306">
        <v>3</v>
      </c>
      <c r="D9" s="185">
        <v>17266</v>
      </c>
      <c r="E9" s="185">
        <v>15280</v>
      </c>
      <c r="F9" s="186">
        <f t="shared" si="0"/>
        <v>-1986</v>
      </c>
    </row>
    <row r="10" spans="2:6" ht="19.5" customHeight="1" x14ac:dyDescent="0.25">
      <c r="B10" s="305" t="s">
        <v>250</v>
      </c>
      <c r="C10" s="306">
        <v>4</v>
      </c>
      <c r="D10" s="185">
        <v>4466</v>
      </c>
      <c r="E10" s="185">
        <v>4116</v>
      </c>
      <c r="F10" s="186">
        <f t="shared" si="0"/>
        <v>-350</v>
      </c>
    </row>
    <row r="11" spans="2:6" ht="21.75" customHeight="1" x14ac:dyDescent="0.25">
      <c r="B11" s="305" t="s">
        <v>251</v>
      </c>
      <c r="C11" s="306">
        <v>5</v>
      </c>
      <c r="D11" s="185">
        <v>20873</v>
      </c>
      <c r="E11" s="185">
        <v>18537</v>
      </c>
      <c r="F11" s="307">
        <f t="shared" si="0"/>
        <v>-2336</v>
      </c>
    </row>
    <row r="12" spans="2:6" ht="19.5" customHeight="1" x14ac:dyDescent="0.25">
      <c r="B12" s="305" t="s">
        <v>252</v>
      </c>
      <c r="C12" s="306">
        <v>6</v>
      </c>
      <c r="D12" s="185">
        <v>2214</v>
      </c>
      <c r="E12" s="185">
        <v>1943</v>
      </c>
      <c r="F12" s="307">
        <f t="shared" si="0"/>
        <v>-271</v>
      </c>
    </row>
    <row r="13" spans="2:6" ht="18.75" customHeight="1" x14ac:dyDescent="0.25">
      <c r="B13" s="305" t="s">
        <v>253</v>
      </c>
      <c r="C13" s="306">
        <v>7</v>
      </c>
      <c r="D13" s="185">
        <v>29994</v>
      </c>
      <c r="E13" s="185">
        <v>25611</v>
      </c>
      <c r="F13" s="186">
        <f t="shared" si="0"/>
        <v>-4383</v>
      </c>
    </row>
    <row r="14" spans="2:6" ht="20.25" customHeight="1" x14ac:dyDescent="0.25">
      <c r="B14" s="305" t="s">
        <v>254</v>
      </c>
      <c r="C14" s="306">
        <v>8</v>
      </c>
      <c r="D14" s="185">
        <v>6947</v>
      </c>
      <c r="E14" s="185">
        <v>6018</v>
      </c>
      <c r="F14" s="307">
        <f t="shared" si="0"/>
        <v>-929</v>
      </c>
    </row>
    <row r="15" spans="2:6" ht="21" customHeight="1" x14ac:dyDescent="0.25">
      <c r="B15" s="305" t="s">
        <v>255</v>
      </c>
      <c r="C15" s="306">
        <v>9</v>
      </c>
      <c r="D15" s="185">
        <v>9642</v>
      </c>
      <c r="E15" s="185">
        <v>8466</v>
      </c>
      <c r="F15" s="307">
        <f t="shared" si="0"/>
        <v>-1176</v>
      </c>
    </row>
    <row r="16" spans="2:6" ht="21" customHeight="1" thickBot="1" x14ac:dyDescent="0.3">
      <c r="B16" s="309" t="s">
        <v>262</v>
      </c>
      <c r="C16" s="310">
        <v>0</v>
      </c>
      <c r="D16" s="310">
        <v>47</v>
      </c>
      <c r="E16" s="310">
        <v>41</v>
      </c>
      <c r="F16" s="311">
        <f t="shared" si="0"/>
        <v>-6</v>
      </c>
    </row>
    <row r="17" spans="2:7" ht="20.25" customHeight="1" x14ac:dyDescent="0.25">
      <c r="B17" s="358" t="s">
        <v>256</v>
      </c>
      <c r="C17" s="321" t="s">
        <v>238</v>
      </c>
      <c r="D17" s="359">
        <v>17309</v>
      </c>
      <c r="E17" s="359">
        <v>14060</v>
      </c>
      <c r="F17" s="360">
        <f t="shared" si="0"/>
        <v>-3249</v>
      </c>
      <c r="G17" s="547"/>
    </row>
    <row r="18" spans="2:7" ht="22.5" customHeight="1" thickBot="1" x14ac:dyDescent="0.3">
      <c r="B18" s="308" t="s">
        <v>257</v>
      </c>
      <c r="C18" s="302" t="s">
        <v>239</v>
      </c>
      <c r="D18" s="187">
        <v>106205</v>
      </c>
      <c r="E18" s="187">
        <f>SUM(E7:E16)</f>
        <v>93507</v>
      </c>
      <c r="F18" s="188">
        <f t="shared" si="0"/>
        <v>-12698</v>
      </c>
      <c r="G18" s="547"/>
    </row>
    <row r="19" spans="2:7" ht="21.75" customHeight="1" thickBot="1" x14ac:dyDescent="0.3">
      <c r="B19" s="342" t="s">
        <v>67</v>
      </c>
      <c r="C19" s="343" t="s">
        <v>240</v>
      </c>
      <c r="D19" s="344">
        <f>SUM(D17:D18)</f>
        <v>123514</v>
      </c>
      <c r="E19" s="344">
        <f>SUM(E17:E18)</f>
        <v>107567</v>
      </c>
      <c r="F19" s="357">
        <f t="shared" si="0"/>
        <v>-15947</v>
      </c>
    </row>
  </sheetData>
  <mergeCells count="4">
    <mergeCell ref="B5:B6"/>
    <mergeCell ref="C5:C6"/>
    <mergeCell ref="D5:E5"/>
    <mergeCell ref="F5:F6"/>
  </mergeCells>
  <pageMargins left="0.7" right="0.7" top="0.75" bottom="0.75" header="0.3" footer="0.3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B2:E64"/>
  <sheetViews>
    <sheetView workbookViewId="0">
      <selection activeCell="B1" sqref="B1"/>
    </sheetView>
  </sheetViews>
  <sheetFormatPr defaultRowHeight="15" x14ac:dyDescent="0.25"/>
  <cols>
    <col min="1" max="1" width="3.7109375" style="11" customWidth="1"/>
    <col min="2" max="2" width="62.5703125" style="11" customWidth="1"/>
    <col min="3" max="3" width="10.85546875" style="11" customWidth="1"/>
    <col min="4" max="4" width="12.42578125" style="11" customWidth="1"/>
    <col min="5" max="5" width="7.85546875" style="11" customWidth="1"/>
    <col min="6" max="16384" width="9.140625" style="11"/>
  </cols>
  <sheetData>
    <row r="2" spans="2:5" x14ac:dyDescent="0.25">
      <c r="B2" s="11" t="s">
        <v>372</v>
      </c>
    </row>
    <row r="3" spans="2:5" x14ac:dyDescent="0.25">
      <c r="B3" s="11" t="s">
        <v>388</v>
      </c>
    </row>
    <row r="4" spans="2:5" ht="15.75" thickBot="1" x14ac:dyDescent="0.3"/>
    <row r="5" spans="2:5" ht="45.75" thickBot="1" x14ac:dyDescent="0.3">
      <c r="B5" s="316" t="s">
        <v>237</v>
      </c>
      <c r="C5" s="317" t="s">
        <v>258</v>
      </c>
      <c r="D5" s="317" t="s">
        <v>310</v>
      </c>
      <c r="E5" s="318" t="s">
        <v>309</v>
      </c>
    </row>
    <row r="6" spans="2:5" ht="28.5" x14ac:dyDescent="0.25">
      <c r="B6" s="347" t="s">
        <v>303</v>
      </c>
      <c r="C6" s="348">
        <v>1</v>
      </c>
      <c r="D6" s="348">
        <f>SUM(D7:D10)</f>
        <v>530</v>
      </c>
      <c r="E6" s="361">
        <f>SUM(D6/D60)*100</f>
        <v>0.56680248537542643</v>
      </c>
    </row>
    <row r="7" spans="2:5" ht="30" x14ac:dyDescent="0.25">
      <c r="B7" s="305" t="s">
        <v>304</v>
      </c>
      <c r="C7" s="306">
        <v>11</v>
      </c>
      <c r="D7" s="306">
        <v>81</v>
      </c>
      <c r="E7" s="339">
        <f>SUM(D7)/D6*100</f>
        <v>15.283018867924527</v>
      </c>
    </row>
    <row r="8" spans="2:5" x14ac:dyDescent="0.25">
      <c r="B8" s="305" t="s">
        <v>259</v>
      </c>
      <c r="C8" s="306">
        <v>12</v>
      </c>
      <c r="D8" s="306">
        <v>170</v>
      </c>
      <c r="E8" s="339">
        <f>SUM(D8)/D6*100</f>
        <v>32.075471698113205</v>
      </c>
    </row>
    <row r="9" spans="2:5" x14ac:dyDescent="0.25">
      <c r="B9" s="305" t="s">
        <v>260</v>
      </c>
      <c r="C9" s="306">
        <v>13</v>
      </c>
      <c r="D9" s="306">
        <v>136</v>
      </c>
      <c r="E9" s="339">
        <f>SUM(D9)/D6*100</f>
        <v>25.660377358490567</v>
      </c>
    </row>
    <row r="10" spans="2:5" ht="30" x14ac:dyDescent="0.25">
      <c r="B10" s="305" t="s">
        <v>261</v>
      </c>
      <c r="C10" s="306">
        <v>14</v>
      </c>
      <c r="D10" s="306">
        <v>143</v>
      </c>
      <c r="E10" s="340">
        <f>SUM(D10)/D6*100</f>
        <v>26.981132075471699</v>
      </c>
    </row>
    <row r="11" spans="2:5" x14ac:dyDescent="0.25">
      <c r="B11" s="341" t="s">
        <v>248</v>
      </c>
      <c r="C11" s="345">
        <v>2</v>
      </c>
      <c r="D11" s="346">
        <f>SUM(D12:D17)</f>
        <v>12965</v>
      </c>
      <c r="E11" s="362">
        <f>SUM(D11/D60)*100</f>
        <v>13.865272118664912</v>
      </c>
    </row>
    <row r="12" spans="2:5" x14ac:dyDescent="0.25">
      <c r="B12" s="305" t="s">
        <v>264</v>
      </c>
      <c r="C12" s="306">
        <v>21</v>
      </c>
      <c r="D12" s="185">
        <v>2475</v>
      </c>
      <c r="E12" s="339">
        <f>SUM(D12)/D11*100</f>
        <v>19.089857308137294</v>
      </c>
    </row>
    <row r="13" spans="2:5" x14ac:dyDescent="0.25">
      <c r="B13" s="305" t="s">
        <v>265</v>
      </c>
      <c r="C13" s="306">
        <v>22</v>
      </c>
      <c r="D13" s="306">
        <v>770</v>
      </c>
      <c r="E13" s="339">
        <f>SUM(D13)/D11*100</f>
        <v>5.9390667180871572</v>
      </c>
    </row>
    <row r="14" spans="2:5" x14ac:dyDescent="0.25">
      <c r="B14" s="305" t="s">
        <v>266</v>
      </c>
      <c r="C14" s="306">
        <v>23</v>
      </c>
      <c r="D14" s="185">
        <v>2180</v>
      </c>
      <c r="E14" s="339">
        <f>SUM(D14)/D11*100</f>
        <v>16.814500578480523</v>
      </c>
    </row>
    <row r="15" spans="2:5" x14ac:dyDescent="0.25">
      <c r="B15" s="305" t="s">
        <v>267</v>
      </c>
      <c r="C15" s="306">
        <v>24</v>
      </c>
      <c r="D15" s="185">
        <v>4269</v>
      </c>
      <c r="E15" s="339">
        <f>SUM(D15)/D11*100</f>
        <v>32.927111453914385</v>
      </c>
    </row>
    <row r="16" spans="2:5" x14ac:dyDescent="0.25">
      <c r="B16" s="305" t="s">
        <v>268</v>
      </c>
      <c r="C16" s="306">
        <v>25</v>
      </c>
      <c r="D16" s="306">
        <v>264</v>
      </c>
      <c r="E16" s="339">
        <f>SUM(D16)/D11*100</f>
        <v>2.0362514462013115</v>
      </c>
    </row>
    <row r="17" spans="2:5" x14ac:dyDescent="0.25">
      <c r="B17" s="305" t="s">
        <v>269</v>
      </c>
      <c r="C17" s="306">
        <v>26</v>
      </c>
      <c r="D17" s="185">
        <v>3007</v>
      </c>
      <c r="E17" s="339">
        <f>SUM(D17)/D11*100</f>
        <v>23.193212495179331</v>
      </c>
    </row>
    <row r="18" spans="2:5" x14ac:dyDescent="0.25">
      <c r="B18" s="341" t="s">
        <v>249</v>
      </c>
      <c r="C18" s="345">
        <v>3</v>
      </c>
      <c r="D18" s="346">
        <f>SUM(D19:D23)</f>
        <v>15280</v>
      </c>
      <c r="E18" s="362">
        <f>SUM(D18)/D60*100</f>
        <v>16.341022597238712</v>
      </c>
    </row>
    <row r="19" spans="2:5" x14ac:dyDescent="0.25">
      <c r="B19" s="305" t="s">
        <v>270</v>
      </c>
      <c r="C19" s="306">
        <v>31</v>
      </c>
      <c r="D19" s="185">
        <v>7068</v>
      </c>
      <c r="E19" s="339">
        <f>SUM(D19)/D18*100</f>
        <v>46.2565445026178</v>
      </c>
    </row>
    <row r="20" spans="2:5" x14ac:dyDescent="0.25">
      <c r="B20" s="305" t="s">
        <v>271</v>
      </c>
      <c r="C20" s="306">
        <v>32</v>
      </c>
      <c r="D20" s="185">
        <v>2433</v>
      </c>
      <c r="E20" s="339">
        <f>SUM(D20)/D18*100</f>
        <v>15.922774869109949</v>
      </c>
    </row>
    <row r="21" spans="2:5" x14ac:dyDescent="0.25">
      <c r="B21" s="305" t="s">
        <v>272</v>
      </c>
      <c r="C21" s="306">
        <v>33</v>
      </c>
      <c r="D21" s="185">
        <v>3944</v>
      </c>
      <c r="E21" s="339">
        <f>SUM(D21)/D18*100</f>
        <v>25.811518324607331</v>
      </c>
    </row>
    <row r="22" spans="2:5" ht="30" x14ac:dyDescent="0.25">
      <c r="B22" s="305" t="s">
        <v>273</v>
      </c>
      <c r="C22" s="306">
        <v>34</v>
      </c>
      <c r="D22" s="185">
        <v>1173</v>
      </c>
      <c r="E22" s="339">
        <f>SUM(D22)/D18*100</f>
        <v>7.6767015706806285</v>
      </c>
    </row>
    <row r="23" spans="2:5" x14ac:dyDescent="0.25">
      <c r="B23" s="305" t="s">
        <v>274</v>
      </c>
      <c r="C23" s="306">
        <v>35</v>
      </c>
      <c r="D23" s="306">
        <v>662</v>
      </c>
      <c r="E23" s="339">
        <f>SUM(D23)/D18*100</f>
        <v>4.332460732984293</v>
      </c>
    </row>
    <row r="24" spans="2:5" x14ac:dyDescent="0.25">
      <c r="B24" s="341" t="s">
        <v>250</v>
      </c>
      <c r="C24" s="345">
        <v>4</v>
      </c>
      <c r="D24" s="346">
        <f>SUM(D25:D28)</f>
        <v>4116</v>
      </c>
      <c r="E24" s="362">
        <f>SUM(D24)/D60*100</f>
        <v>4.4018094901985947</v>
      </c>
    </row>
    <row r="25" spans="2:5" x14ac:dyDescent="0.25">
      <c r="B25" s="305" t="s">
        <v>275</v>
      </c>
      <c r="C25" s="306">
        <v>41</v>
      </c>
      <c r="D25" s="185">
        <v>1540</v>
      </c>
      <c r="E25" s="339">
        <f>SUM(D25)/D24*100</f>
        <v>37.414965986394563</v>
      </c>
    </row>
    <row r="26" spans="2:5" x14ac:dyDescent="0.25">
      <c r="B26" s="305" t="s">
        <v>276</v>
      </c>
      <c r="C26" s="306">
        <v>42</v>
      </c>
      <c r="D26" s="306">
        <v>883</v>
      </c>
      <c r="E26" s="339">
        <f>SUM(D26)/D24*100</f>
        <v>21.452866861030127</v>
      </c>
    </row>
    <row r="27" spans="2:5" ht="30" x14ac:dyDescent="0.25">
      <c r="B27" s="305" t="s">
        <v>277</v>
      </c>
      <c r="C27" s="306">
        <v>43</v>
      </c>
      <c r="D27" s="185">
        <v>1456</v>
      </c>
      <c r="E27" s="339">
        <f>SUM(D27)/D24*100</f>
        <v>35.374149659863946</v>
      </c>
    </row>
    <row r="28" spans="2:5" x14ac:dyDescent="0.25">
      <c r="B28" s="305" t="s">
        <v>278</v>
      </c>
      <c r="C28" s="306">
        <v>44</v>
      </c>
      <c r="D28" s="306">
        <v>237</v>
      </c>
      <c r="E28" s="339">
        <f>SUM(D28)/D24*100</f>
        <v>5.7580174927113701</v>
      </c>
    </row>
    <row r="29" spans="2:5" x14ac:dyDescent="0.25">
      <c r="B29" s="341" t="s">
        <v>251</v>
      </c>
      <c r="C29" s="345">
        <v>5</v>
      </c>
      <c r="D29" s="346">
        <f>SUM(D30:D33)</f>
        <v>18537</v>
      </c>
      <c r="E29" s="362">
        <f>SUM(D29)/D60*100</f>
        <v>19.824184285668451</v>
      </c>
    </row>
    <row r="30" spans="2:5" x14ac:dyDescent="0.25">
      <c r="B30" s="305" t="s">
        <v>279</v>
      </c>
      <c r="C30" s="306">
        <v>51</v>
      </c>
      <c r="D30" s="185">
        <v>8282</v>
      </c>
      <c r="E30" s="339">
        <f>SUM(D30)/D29*100</f>
        <v>44.678211145277011</v>
      </c>
    </row>
    <row r="31" spans="2:5" x14ac:dyDescent="0.25">
      <c r="B31" s="305" t="s">
        <v>280</v>
      </c>
      <c r="C31" s="306">
        <v>52</v>
      </c>
      <c r="D31" s="185">
        <v>9273</v>
      </c>
      <c r="E31" s="339">
        <f>SUM(D31)/D29*100</f>
        <v>50.024275772778772</v>
      </c>
    </row>
    <row r="32" spans="2:5" x14ac:dyDescent="0.25">
      <c r="B32" s="305" t="s">
        <v>281</v>
      </c>
      <c r="C32" s="306">
        <v>53</v>
      </c>
      <c r="D32" s="306">
        <v>518</v>
      </c>
      <c r="E32" s="339">
        <f>SUM(D32)/D29*100</f>
        <v>2.7944111776447107</v>
      </c>
    </row>
    <row r="33" spans="2:5" x14ac:dyDescent="0.25">
      <c r="B33" s="305" t="s">
        <v>282</v>
      </c>
      <c r="C33" s="306">
        <v>54</v>
      </c>
      <c r="D33" s="306">
        <v>464</v>
      </c>
      <c r="E33" s="339">
        <f>SUM(D33)/D29*100</f>
        <v>2.5031019042995091</v>
      </c>
    </row>
    <row r="34" spans="2:5" x14ac:dyDescent="0.25">
      <c r="B34" s="341" t="s">
        <v>252</v>
      </c>
      <c r="C34" s="345">
        <v>6</v>
      </c>
      <c r="D34" s="346">
        <f>SUM(D35:D37)</f>
        <v>1943</v>
      </c>
      <c r="E34" s="362">
        <f>SUM(D34)/D60*100</f>
        <v>2.0779193001593463</v>
      </c>
    </row>
    <row r="35" spans="2:5" x14ac:dyDescent="0.25">
      <c r="B35" s="305" t="s">
        <v>283</v>
      </c>
      <c r="C35" s="306">
        <v>61</v>
      </c>
      <c r="D35" s="185">
        <v>1405</v>
      </c>
      <c r="E35" s="339">
        <f>SUM(D35)/D34*100</f>
        <v>72.310859495625323</v>
      </c>
    </row>
    <row r="36" spans="2:5" x14ac:dyDescent="0.25">
      <c r="B36" s="305" t="s">
        <v>284</v>
      </c>
      <c r="C36" s="306">
        <v>62</v>
      </c>
      <c r="D36" s="306">
        <v>392</v>
      </c>
      <c r="E36" s="339">
        <f>SUM(D36)/D34*100</f>
        <v>20.174987133299023</v>
      </c>
    </row>
    <row r="37" spans="2:5" x14ac:dyDescent="0.25">
      <c r="B37" s="305" t="s">
        <v>285</v>
      </c>
      <c r="C37" s="306">
        <v>63</v>
      </c>
      <c r="D37" s="306">
        <v>146</v>
      </c>
      <c r="E37" s="339">
        <f>SUM(D37)/D34*100</f>
        <v>7.5141533710756558</v>
      </c>
    </row>
    <row r="38" spans="2:5" x14ac:dyDescent="0.25">
      <c r="B38" s="341" t="s">
        <v>253</v>
      </c>
      <c r="C38" s="345">
        <v>7</v>
      </c>
      <c r="D38" s="346">
        <f>SUM(D39:D43)</f>
        <v>25611</v>
      </c>
      <c r="E38" s="362">
        <f>SUM(D38)/D60*100</f>
        <v>27.38939330745292</v>
      </c>
    </row>
    <row r="39" spans="2:5" x14ac:dyDescent="0.25">
      <c r="B39" s="305" t="s">
        <v>286</v>
      </c>
      <c r="C39" s="306">
        <v>71</v>
      </c>
      <c r="D39" s="185">
        <v>6682</v>
      </c>
      <c r="E39" s="339">
        <f>SUM(D39)/D38*100</f>
        <v>26.090351801960093</v>
      </c>
    </row>
    <row r="40" spans="2:5" x14ac:dyDescent="0.25">
      <c r="B40" s="305" t="s">
        <v>287</v>
      </c>
      <c r="C40" s="306">
        <v>72</v>
      </c>
      <c r="D40" s="185">
        <v>8805</v>
      </c>
      <c r="E40" s="339">
        <f>SUM(D40)/D38*100</f>
        <v>34.379758697434696</v>
      </c>
    </row>
    <row r="41" spans="2:5" x14ac:dyDescent="0.25">
      <c r="B41" s="305" t="s">
        <v>288</v>
      </c>
      <c r="C41" s="306">
        <v>73</v>
      </c>
      <c r="D41" s="185">
        <v>1194</v>
      </c>
      <c r="E41" s="339">
        <f>SUM(D41)/D38*100</f>
        <v>4.6620592714068172</v>
      </c>
    </row>
    <row r="42" spans="2:5" x14ac:dyDescent="0.25">
      <c r="B42" s="305" t="s">
        <v>289</v>
      </c>
      <c r="C42" s="306">
        <v>74</v>
      </c>
      <c r="D42" s="185">
        <v>1710</v>
      </c>
      <c r="E42" s="339">
        <f>SUM(D42)/D38*100</f>
        <v>6.6768185545273511</v>
      </c>
    </row>
    <row r="43" spans="2:5" ht="30" x14ac:dyDescent="0.25">
      <c r="B43" s="305" t="s">
        <v>290</v>
      </c>
      <c r="C43" s="306">
        <v>75</v>
      </c>
      <c r="D43" s="185">
        <v>7220</v>
      </c>
      <c r="E43" s="339">
        <f>SUM(D43)/D38*100</f>
        <v>28.191011674671039</v>
      </c>
    </row>
    <row r="44" spans="2:5" x14ac:dyDescent="0.25">
      <c r="B44" s="341" t="s">
        <v>254</v>
      </c>
      <c r="C44" s="345">
        <v>8</v>
      </c>
      <c r="D44" s="346">
        <f>SUM(D45:D47)</f>
        <v>6018</v>
      </c>
      <c r="E44" s="362">
        <f>SUM(D44)/D60*100</f>
        <v>6.4358818056402196</v>
      </c>
    </row>
    <row r="45" spans="2:5" x14ac:dyDescent="0.25">
      <c r="B45" s="305" t="s">
        <v>291</v>
      </c>
      <c r="C45" s="306">
        <v>81</v>
      </c>
      <c r="D45" s="185">
        <v>2927</v>
      </c>
      <c r="E45" s="339">
        <f>SUM(D45)/D44*100</f>
        <v>48.637421070122969</v>
      </c>
    </row>
    <row r="46" spans="2:5" x14ac:dyDescent="0.25">
      <c r="B46" s="305" t="s">
        <v>292</v>
      </c>
      <c r="C46" s="306">
        <v>82</v>
      </c>
      <c r="D46" s="306">
        <v>629</v>
      </c>
      <c r="E46" s="339">
        <f>SUM(D46)/D44*100</f>
        <v>10.451977401129943</v>
      </c>
    </row>
    <row r="47" spans="2:5" x14ac:dyDescent="0.25">
      <c r="B47" s="305" t="s">
        <v>293</v>
      </c>
      <c r="C47" s="306">
        <v>83</v>
      </c>
      <c r="D47" s="185">
        <v>2462</v>
      </c>
      <c r="E47" s="339">
        <f>SUM(D47)/D44*100</f>
        <v>40.910601528747094</v>
      </c>
    </row>
    <row r="48" spans="2:5" x14ac:dyDescent="0.25">
      <c r="B48" s="341" t="s">
        <v>255</v>
      </c>
      <c r="C48" s="345">
        <v>9</v>
      </c>
      <c r="D48" s="346">
        <f>SUM(D49:D54)</f>
        <v>8466</v>
      </c>
      <c r="E48" s="362">
        <f>SUM(D48)/D60*100</f>
        <v>9.0538676248836989</v>
      </c>
    </row>
    <row r="49" spans="2:5" x14ac:dyDescent="0.25">
      <c r="B49" s="305" t="s">
        <v>294</v>
      </c>
      <c r="C49" s="306">
        <v>91</v>
      </c>
      <c r="D49" s="185">
        <v>1741</v>
      </c>
      <c r="E49" s="339">
        <f>SUM(D49)/D48*100</f>
        <v>20.564611386723364</v>
      </c>
    </row>
    <row r="50" spans="2:5" ht="30" x14ac:dyDescent="0.25">
      <c r="B50" s="305" t="s">
        <v>295</v>
      </c>
      <c r="C50" s="306">
        <v>92</v>
      </c>
      <c r="D50" s="306">
        <v>414</v>
      </c>
      <c r="E50" s="339">
        <f>SUM(D50)/D48*100</f>
        <v>4.8901488306165843</v>
      </c>
    </row>
    <row r="51" spans="2:5" ht="30" x14ac:dyDescent="0.25">
      <c r="B51" s="305" t="s">
        <v>296</v>
      </c>
      <c r="C51" s="306">
        <v>93</v>
      </c>
      <c r="D51" s="185">
        <v>4624</v>
      </c>
      <c r="E51" s="339">
        <f>SUM(D51)/D48*100</f>
        <v>54.618473895582333</v>
      </c>
    </row>
    <row r="52" spans="2:5" ht="30" x14ac:dyDescent="0.25">
      <c r="B52" s="305" t="s">
        <v>297</v>
      </c>
      <c r="C52" s="306">
        <v>94</v>
      </c>
      <c r="D52" s="306">
        <v>480</v>
      </c>
      <c r="E52" s="339">
        <f>SUM(D52)/D48*100</f>
        <v>5.6697377746279232</v>
      </c>
    </row>
    <row r="53" spans="2:5" x14ac:dyDescent="0.25">
      <c r="B53" s="305" t="s">
        <v>298</v>
      </c>
      <c r="C53" s="306">
        <v>95</v>
      </c>
      <c r="D53" s="306">
        <v>21</v>
      </c>
      <c r="E53" s="339">
        <f>SUM(D53)/D48*100</f>
        <v>0.24805102763997164</v>
      </c>
    </row>
    <row r="54" spans="2:5" x14ac:dyDescent="0.25">
      <c r="B54" s="305" t="s">
        <v>299</v>
      </c>
      <c r="C54" s="306">
        <v>96</v>
      </c>
      <c r="D54" s="185">
        <v>1186</v>
      </c>
      <c r="E54" s="339">
        <f>SUM(D54)/D48*100</f>
        <v>14.008977084809828</v>
      </c>
    </row>
    <row r="55" spans="2:5" x14ac:dyDescent="0.25">
      <c r="B55" s="341" t="s">
        <v>262</v>
      </c>
      <c r="C55" s="345">
        <v>0</v>
      </c>
      <c r="D55" s="345">
        <f>SUM(D56:D58)</f>
        <v>41</v>
      </c>
      <c r="E55" s="362">
        <f>SUM(D55)/D60*100</f>
        <v>4.3846984717721672E-2</v>
      </c>
    </row>
    <row r="56" spans="2:5" x14ac:dyDescent="0.25">
      <c r="B56" s="305" t="s">
        <v>300</v>
      </c>
      <c r="C56" s="306">
        <v>1</v>
      </c>
      <c r="D56" s="306">
        <v>2</v>
      </c>
      <c r="E56" s="339">
        <f>SUM(D56)/D55*100</f>
        <v>4.8780487804878048</v>
      </c>
    </row>
    <row r="57" spans="2:5" x14ac:dyDescent="0.25">
      <c r="B57" s="305" t="s">
        <v>301</v>
      </c>
      <c r="C57" s="306">
        <v>2</v>
      </c>
      <c r="D57" s="306">
        <v>1</v>
      </c>
      <c r="E57" s="339">
        <f>SUM(D57)/D55*100</f>
        <v>2.4390243902439024</v>
      </c>
    </row>
    <row r="58" spans="2:5" ht="15.75" thickBot="1" x14ac:dyDescent="0.3">
      <c r="B58" s="308" t="s">
        <v>302</v>
      </c>
      <c r="C58" s="302">
        <v>3</v>
      </c>
      <c r="D58" s="302">
        <v>38</v>
      </c>
      <c r="E58" s="363">
        <f>SUM(D58)/D55*100</f>
        <v>92.682926829268297</v>
      </c>
    </row>
    <row r="59" spans="2:5" x14ac:dyDescent="0.25">
      <c r="B59" s="347" t="s">
        <v>305</v>
      </c>
      <c r="C59" s="348" t="s">
        <v>238</v>
      </c>
      <c r="D59" s="349">
        <f>SUM(T.XXIII!E17)</f>
        <v>14060</v>
      </c>
      <c r="E59" s="361">
        <f>SUM(D59)/D61*100</f>
        <v>13.070923238539701</v>
      </c>
    </row>
    <row r="60" spans="2:5" ht="15.75" thickBot="1" x14ac:dyDescent="0.3">
      <c r="B60" s="350" t="s">
        <v>263</v>
      </c>
      <c r="C60" s="351" t="s">
        <v>239</v>
      </c>
      <c r="D60" s="352">
        <f>SUM(D6,D11,D18,D24,D29,D34,D38,D44,D48,D55)</f>
        <v>93507</v>
      </c>
      <c r="E60" s="364">
        <f>SUM(E6,E11,E18,E24,E29,E34,E38,E44,E48,E55)</f>
        <v>99.999999999999986</v>
      </c>
    </row>
    <row r="61" spans="2:5" ht="19.5" thickBot="1" x14ac:dyDescent="0.3">
      <c r="B61" s="353" t="s">
        <v>67</v>
      </c>
      <c r="C61" s="354" t="s">
        <v>240</v>
      </c>
      <c r="D61" s="355">
        <f>SUM(D59:D60)</f>
        <v>107567</v>
      </c>
      <c r="E61" s="356" t="s">
        <v>132</v>
      </c>
    </row>
    <row r="62" spans="2:5" x14ac:dyDescent="0.25">
      <c r="B62" s="312" t="s">
        <v>339</v>
      </c>
      <c r="C62" s="312"/>
      <c r="D62" s="312"/>
      <c r="E62" s="312"/>
    </row>
    <row r="63" spans="2:5" x14ac:dyDescent="0.25">
      <c r="B63" s="11" t="s">
        <v>306</v>
      </c>
    </row>
    <row r="64" spans="2:5" x14ac:dyDescent="0.25">
      <c r="B64" s="11" t="s">
        <v>307</v>
      </c>
    </row>
  </sheetData>
  <pageMargins left="0.7" right="0.7" top="0.75" bottom="0.75" header="0.3" footer="0.3"/>
  <pageSetup paperSize="9" scale="66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B2:E33"/>
  <sheetViews>
    <sheetView workbookViewId="0">
      <selection activeCell="B1" sqref="B1"/>
    </sheetView>
  </sheetViews>
  <sheetFormatPr defaultRowHeight="15" x14ac:dyDescent="0.25"/>
  <cols>
    <col min="1" max="1" width="5" style="11" customWidth="1"/>
    <col min="2" max="2" width="26" style="11" customWidth="1"/>
    <col min="3" max="3" width="16.140625" style="11" customWidth="1"/>
    <col min="4" max="4" width="16" style="11" customWidth="1"/>
    <col min="5" max="5" width="16.140625" style="11" customWidth="1"/>
    <col min="6" max="16384" width="9.140625" style="11"/>
  </cols>
  <sheetData>
    <row r="2" spans="2:5" x14ac:dyDescent="0.25">
      <c r="B2" s="11" t="s">
        <v>373</v>
      </c>
    </row>
    <row r="3" spans="2:5" x14ac:dyDescent="0.25">
      <c r="B3" s="11" t="s">
        <v>387</v>
      </c>
    </row>
    <row r="4" spans="2:5" ht="13.5" customHeight="1" thickBot="1" x14ac:dyDescent="0.3"/>
    <row r="5" spans="2:5" ht="22.5" customHeight="1" thickBot="1" x14ac:dyDescent="0.3">
      <c r="B5" s="264"/>
      <c r="C5" s="336"/>
      <c r="D5" s="268" t="s">
        <v>329</v>
      </c>
      <c r="E5" s="337"/>
    </row>
    <row r="6" spans="2:5" ht="21.75" customHeight="1" thickBot="1" x14ac:dyDescent="0.3">
      <c r="B6" s="267" t="s">
        <v>29</v>
      </c>
      <c r="C6" s="139"/>
      <c r="D6" s="714" t="s">
        <v>66</v>
      </c>
      <c r="E6" s="716"/>
    </row>
    <row r="7" spans="2:5" ht="34.5" customHeight="1" thickBot="1" x14ac:dyDescent="0.3">
      <c r="B7" s="170"/>
      <c r="C7" s="266" t="s">
        <v>63</v>
      </c>
      <c r="D7" s="260" t="s">
        <v>64</v>
      </c>
      <c r="E7" s="261" t="s">
        <v>65</v>
      </c>
    </row>
    <row r="8" spans="2:5" ht="23.25" customHeight="1" thickBot="1" x14ac:dyDescent="0.3">
      <c r="B8" s="171" t="s">
        <v>30</v>
      </c>
      <c r="C8" s="209">
        <f>SUM(C9:C33)</f>
        <v>72410</v>
      </c>
      <c r="D8" s="172">
        <f>SUM(D9:D33)</f>
        <v>31407</v>
      </c>
      <c r="E8" s="211">
        <f>SUM(E9:E33)</f>
        <v>10229</v>
      </c>
    </row>
    <row r="9" spans="2:5" ht="14.25" customHeight="1" x14ac:dyDescent="0.25">
      <c r="B9" s="80" t="s">
        <v>31</v>
      </c>
      <c r="C9" s="56">
        <v>704</v>
      </c>
      <c r="D9" s="50">
        <v>443</v>
      </c>
      <c r="E9" s="213">
        <v>198</v>
      </c>
    </row>
    <row r="10" spans="2:5" x14ac:dyDescent="0.25">
      <c r="B10" s="12" t="s">
        <v>32</v>
      </c>
      <c r="C10" s="54">
        <v>1626</v>
      </c>
      <c r="D10" s="13">
        <v>1348</v>
      </c>
      <c r="E10" s="15">
        <v>423</v>
      </c>
    </row>
    <row r="11" spans="2:5" ht="14.25" customHeight="1" x14ac:dyDescent="0.25">
      <c r="B11" s="12" t="s">
        <v>33</v>
      </c>
      <c r="C11" s="54">
        <v>4780</v>
      </c>
      <c r="D11" s="13">
        <v>1508</v>
      </c>
      <c r="E11" s="15">
        <v>435</v>
      </c>
    </row>
    <row r="12" spans="2:5" ht="18" customHeight="1" x14ac:dyDescent="0.25">
      <c r="B12" s="12" t="s">
        <v>34</v>
      </c>
      <c r="C12" s="54">
        <v>4536</v>
      </c>
      <c r="D12" s="13">
        <v>2147</v>
      </c>
      <c r="E12" s="15">
        <v>644</v>
      </c>
    </row>
    <row r="13" spans="2:5" x14ac:dyDescent="0.25">
      <c r="B13" s="12" t="s">
        <v>35</v>
      </c>
      <c r="C13" s="54">
        <v>2057</v>
      </c>
      <c r="D13" s="13">
        <v>1571</v>
      </c>
      <c r="E13" s="15">
        <v>322</v>
      </c>
    </row>
    <row r="14" spans="2:5" x14ac:dyDescent="0.25">
      <c r="B14" s="12" t="s">
        <v>36</v>
      </c>
      <c r="C14" s="54">
        <v>2449</v>
      </c>
      <c r="D14" s="13">
        <v>1033</v>
      </c>
      <c r="E14" s="15">
        <v>305</v>
      </c>
    </row>
    <row r="15" spans="2:5" ht="15.75" customHeight="1" x14ac:dyDescent="0.25">
      <c r="B15" s="12" t="s">
        <v>37</v>
      </c>
      <c r="C15" s="54">
        <v>1329</v>
      </c>
      <c r="D15" s="13">
        <v>727</v>
      </c>
      <c r="E15" s="15">
        <v>143</v>
      </c>
    </row>
    <row r="16" spans="2:5" x14ac:dyDescent="0.25">
      <c r="B16" s="12" t="s">
        <v>38</v>
      </c>
      <c r="C16" s="54">
        <v>665</v>
      </c>
      <c r="D16" s="13">
        <v>404</v>
      </c>
      <c r="E16" s="15">
        <v>104</v>
      </c>
    </row>
    <row r="17" spans="2:5" x14ac:dyDescent="0.25">
      <c r="B17" s="12" t="s">
        <v>39</v>
      </c>
      <c r="C17" s="54">
        <v>1638</v>
      </c>
      <c r="D17" s="13">
        <v>1015</v>
      </c>
      <c r="E17" s="15">
        <v>339</v>
      </c>
    </row>
    <row r="18" spans="2:5" x14ac:dyDescent="0.25">
      <c r="B18" s="12" t="s">
        <v>40</v>
      </c>
      <c r="C18" s="54">
        <v>2095</v>
      </c>
      <c r="D18" s="13">
        <v>1314</v>
      </c>
      <c r="E18" s="15">
        <v>522</v>
      </c>
    </row>
    <row r="19" spans="2:5" x14ac:dyDescent="0.25">
      <c r="B19" s="12" t="s">
        <v>41</v>
      </c>
      <c r="C19" s="54">
        <v>1917</v>
      </c>
      <c r="D19" s="13">
        <v>1033</v>
      </c>
      <c r="E19" s="15">
        <v>437</v>
      </c>
    </row>
    <row r="20" spans="2:5" x14ac:dyDescent="0.25">
      <c r="B20" s="12" t="s">
        <v>42</v>
      </c>
      <c r="C20" s="54">
        <v>8249</v>
      </c>
      <c r="D20" s="13">
        <v>2474</v>
      </c>
      <c r="E20" s="15">
        <v>544</v>
      </c>
    </row>
    <row r="21" spans="2:5" x14ac:dyDescent="0.25">
      <c r="B21" s="12" t="s">
        <v>43</v>
      </c>
      <c r="C21" s="54">
        <v>1694</v>
      </c>
      <c r="D21" s="13">
        <v>1123</v>
      </c>
      <c r="E21" s="15">
        <v>479</v>
      </c>
    </row>
    <row r="22" spans="2:5" x14ac:dyDescent="0.25">
      <c r="B22" s="19" t="s">
        <v>44</v>
      </c>
      <c r="C22" s="334">
        <v>900</v>
      </c>
      <c r="D22" s="156">
        <v>699</v>
      </c>
      <c r="E22" s="15">
        <v>377</v>
      </c>
    </row>
    <row r="23" spans="2:5" x14ac:dyDescent="0.25">
      <c r="B23" s="19" t="s">
        <v>45</v>
      </c>
      <c r="C23" s="334">
        <v>2862</v>
      </c>
      <c r="D23" s="156">
        <v>1915</v>
      </c>
      <c r="E23" s="15">
        <v>860</v>
      </c>
    </row>
    <row r="24" spans="2:5" x14ac:dyDescent="0.25">
      <c r="B24" s="19" t="s">
        <v>46</v>
      </c>
      <c r="C24" s="334">
        <v>3030</v>
      </c>
      <c r="D24" s="156">
        <v>1486</v>
      </c>
      <c r="E24" s="15">
        <v>343</v>
      </c>
    </row>
    <row r="25" spans="2:5" x14ac:dyDescent="0.25">
      <c r="B25" s="19" t="s">
        <v>47</v>
      </c>
      <c r="C25" s="334">
        <v>4161</v>
      </c>
      <c r="D25" s="156">
        <v>1157</v>
      </c>
      <c r="E25" s="15">
        <v>498</v>
      </c>
    </row>
    <row r="26" spans="2:5" x14ac:dyDescent="0.25">
      <c r="B26" s="19" t="s">
        <v>48</v>
      </c>
      <c r="C26" s="334">
        <v>2032</v>
      </c>
      <c r="D26" s="156">
        <v>989</v>
      </c>
      <c r="E26" s="15">
        <v>209</v>
      </c>
    </row>
    <row r="27" spans="2:5" x14ac:dyDescent="0.25">
      <c r="B27" s="19" t="s">
        <v>49</v>
      </c>
      <c r="C27" s="334">
        <v>3231</v>
      </c>
      <c r="D27" s="156">
        <v>1419</v>
      </c>
      <c r="E27" s="15">
        <v>473</v>
      </c>
    </row>
    <row r="28" spans="2:5" x14ac:dyDescent="0.25">
      <c r="B28" s="19" t="s">
        <v>50</v>
      </c>
      <c r="C28" s="334">
        <v>2004</v>
      </c>
      <c r="D28" s="156">
        <v>1302</v>
      </c>
      <c r="E28" s="15">
        <v>529</v>
      </c>
    </row>
    <row r="29" spans="2:5" x14ac:dyDescent="0.25">
      <c r="B29" s="19" t="s">
        <v>51</v>
      </c>
      <c r="C29" s="334">
        <v>1652</v>
      </c>
      <c r="D29" s="156">
        <v>847</v>
      </c>
      <c r="E29" s="15">
        <v>365</v>
      </c>
    </row>
    <row r="30" spans="2:5" x14ac:dyDescent="0.25">
      <c r="B30" s="19" t="s">
        <v>52</v>
      </c>
      <c r="C30" s="334">
        <v>1636</v>
      </c>
      <c r="D30" s="156">
        <v>780</v>
      </c>
      <c r="E30" s="15">
        <v>236</v>
      </c>
    </row>
    <row r="31" spans="2:5" x14ac:dyDescent="0.25">
      <c r="B31" s="19" t="s">
        <v>53</v>
      </c>
      <c r="C31" s="334">
        <v>2418</v>
      </c>
      <c r="D31" s="156">
        <v>1337</v>
      </c>
      <c r="E31" s="15">
        <v>453</v>
      </c>
    </row>
    <row r="32" spans="2:5" x14ac:dyDescent="0.25">
      <c r="B32" s="19" t="s">
        <v>54</v>
      </c>
      <c r="C32" s="334">
        <v>12921</v>
      </c>
      <c r="D32" s="156">
        <v>2351</v>
      </c>
      <c r="E32" s="15">
        <v>605</v>
      </c>
    </row>
    <row r="33" spans="2:5" ht="15.75" thickBot="1" x14ac:dyDescent="0.3">
      <c r="B33" s="20" t="s">
        <v>55</v>
      </c>
      <c r="C33" s="335">
        <v>1824</v>
      </c>
      <c r="D33" s="159">
        <v>985</v>
      </c>
      <c r="E33" s="23">
        <v>386</v>
      </c>
    </row>
  </sheetData>
  <mergeCells count="1">
    <mergeCell ref="D6:E6"/>
  </mergeCells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fitToPage="1"/>
  </sheetPr>
  <dimension ref="B2:E64"/>
  <sheetViews>
    <sheetView workbookViewId="0">
      <selection activeCell="B1" sqref="B1"/>
    </sheetView>
  </sheetViews>
  <sheetFormatPr defaultRowHeight="15" x14ac:dyDescent="0.25"/>
  <cols>
    <col min="1" max="1" width="3" style="115" customWidth="1"/>
    <col min="2" max="2" width="60" style="115" customWidth="1"/>
    <col min="3" max="3" width="10.7109375" style="115" customWidth="1"/>
    <col min="4" max="4" width="11.140625" style="115" customWidth="1"/>
    <col min="5" max="5" width="10.28515625" style="115" customWidth="1"/>
    <col min="6" max="16384" width="9.140625" style="115"/>
  </cols>
  <sheetData>
    <row r="2" spans="2:5" x14ac:dyDescent="0.25">
      <c r="B2" s="374" t="s">
        <v>375</v>
      </c>
      <c r="C2" s="375"/>
      <c r="D2" s="375"/>
      <c r="E2" s="375"/>
    </row>
    <row r="3" spans="2:5" x14ac:dyDescent="0.25">
      <c r="B3" s="11" t="s">
        <v>384</v>
      </c>
      <c r="C3" s="218"/>
      <c r="D3" s="218"/>
      <c r="E3" s="218"/>
    </row>
    <row r="4" spans="2:5" ht="15.75" thickBot="1" x14ac:dyDescent="0.3">
      <c r="B4" s="11" t="s">
        <v>385</v>
      </c>
      <c r="C4" s="218"/>
      <c r="D4" s="218"/>
      <c r="E4" s="218"/>
    </row>
    <row r="5" spans="2:5" ht="45.75" thickBot="1" x14ac:dyDescent="0.3">
      <c r="B5" s="316" t="s">
        <v>237</v>
      </c>
      <c r="C5" s="317" t="s">
        <v>258</v>
      </c>
      <c r="D5" s="317" t="s">
        <v>308</v>
      </c>
      <c r="E5" s="318" t="s">
        <v>309</v>
      </c>
    </row>
    <row r="6" spans="2:5" ht="28.5" x14ac:dyDescent="0.25">
      <c r="B6" s="347" t="s">
        <v>303</v>
      </c>
      <c r="C6" s="348">
        <v>1</v>
      </c>
      <c r="D6" s="348">
        <f>SUM(D7:D10)</f>
        <v>452</v>
      </c>
      <c r="E6" s="361">
        <f>SUM(D6/D60)*100</f>
        <v>0.62745533545261467</v>
      </c>
    </row>
    <row r="7" spans="2:5" ht="30" x14ac:dyDescent="0.25">
      <c r="B7" s="305" t="s">
        <v>304</v>
      </c>
      <c r="C7" s="306">
        <v>11</v>
      </c>
      <c r="D7" s="306">
        <v>34</v>
      </c>
      <c r="E7" s="339">
        <f>SUM(D7)/D6*100</f>
        <v>7.5221238938053103</v>
      </c>
    </row>
    <row r="8" spans="2:5" x14ac:dyDescent="0.25">
      <c r="B8" s="305" t="s">
        <v>259</v>
      </c>
      <c r="C8" s="306">
        <v>12</v>
      </c>
      <c r="D8" s="306">
        <v>147</v>
      </c>
      <c r="E8" s="339">
        <f>SUM(D8)/D6*100</f>
        <v>32.522123893805308</v>
      </c>
    </row>
    <row r="9" spans="2:5" x14ac:dyDescent="0.25">
      <c r="B9" s="305" t="s">
        <v>260</v>
      </c>
      <c r="C9" s="306">
        <v>13</v>
      </c>
      <c r="D9" s="306">
        <v>165</v>
      </c>
      <c r="E9" s="339">
        <f>SUM(D9)/D6*100</f>
        <v>36.504424778761063</v>
      </c>
    </row>
    <row r="10" spans="2:5" ht="30" x14ac:dyDescent="0.25">
      <c r="B10" s="305" t="s">
        <v>261</v>
      </c>
      <c r="C10" s="306">
        <v>14</v>
      </c>
      <c r="D10" s="306">
        <v>106</v>
      </c>
      <c r="E10" s="340">
        <f>SUM(D10)/D6*100</f>
        <v>23.451327433628318</v>
      </c>
    </row>
    <row r="11" spans="2:5" x14ac:dyDescent="0.25">
      <c r="B11" s="341" t="s">
        <v>248</v>
      </c>
      <c r="C11" s="345">
        <v>2</v>
      </c>
      <c r="D11" s="346">
        <f>SUM(D12:D17)</f>
        <v>4808</v>
      </c>
      <c r="E11" s="362">
        <f>SUM(D11/D60)*100</f>
        <v>6.6743479045490508</v>
      </c>
    </row>
    <row r="12" spans="2:5" x14ac:dyDescent="0.25">
      <c r="B12" s="305" t="s">
        <v>264</v>
      </c>
      <c r="C12" s="306">
        <v>21</v>
      </c>
      <c r="D12" s="185">
        <v>1125</v>
      </c>
      <c r="E12" s="339">
        <f>SUM(D12)/D11*100</f>
        <v>23.398502495840265</v>
      </c>
    </row>
    <row r="13" spans="2:5" x14ac:dyDescent="0.25">
      <c r="B13" s="305" t="s">
        <v>265</v>
      </c>
      <c r="C13" s="306">
        <v>22</v>
      </c>
      <c r="D13" s="306">
        <v>674</v>
      </c>
      <c r="E13" s="339">
        <f>SUM(D13)/D11*100</f>
        <v>14.018302828618967</v>
      </c>
    </row>
    <row r="14" spans="2:5" x14ac:dyDescent="0.25">
      <c r="B14" s="305" t="s">
        <v>266</v>
      </c>
      <c r="C14" s="306">
        <v>23</v>
      </c>
      <c r="D14" s="185">
        <v>894</v>
      </c>
      <c r="E14" s="339">
        <f>SUM(D14)/D11*100</f>
        <v>18.594009983361065</v>
      </c>
    </row>
    <row r="15" spans="2:5" x14ac:dyDescent="0.25">
      <c r="B15" s="305" t="s">
        <v>267</v>
      </c>
      <c r="C15" s="306">
        <v>24</v>
      </c>
      <c r="D15" s="185">
        <v>1431</v>
      </c>
      <c r="E15" s="339">
        <f>SUM(D15)/D11*100</f>
        <v>29.76289517470882</v>
      </c>
    </row>
    <row r="16" spans="2:5" x14ac:dyDescent="0.25">
      <c r="B16" s="305" t="s">
        <v>268</v>
      </c>
      <c r="C16" s="306">
        <v>25</v>
      </c>
      <c r="D16" s="306">
        <v>176</v>
      </c>
      <c r="E16" s="339">
        <f>SUM(D16)/D11*100</f>
        <v>3.6605657237936775</v>
      </c>
    </row>
    <row r="17" spans="2:5" x14ac:dyDescent="0.25">
      <c r="B17" s="305" t="s">
        <v>269</v>
      </c>
      <c r="C17" s="306">
        <v>26</v>
      </c>
      <c r="D17" s="185">
        <v>508</v>
      </c>
      <c r="E17" s="339">
        <f>SUM(D17)/D11*100</f>
        <v>10.565723793677204</v>
      </c>
    </row>
    <row r="18" spans="2:5" x14ac:dyDescent="0.25">
      <c r="B18" s="341" t="s">
        <v>249</v>
      </c>
      <c r="C18" s="345">
        <v>3</v>
      </c>
      <c r="D18" s="346">
        <f>SUM(D19:D23)</f>
        <v>7560</v>
      </c>
      <c r="E18" s="362">
        <f>SUM(D18)/D60*100</f>
        <v>10.494606938101253</v>
      </c>
    </row>
    <row r="19" spans="2:5" x14ac:dyDescent="0.25">
      <c r="B19" s="305" t="s">
        <v>270</v>
      </c>
      <c r="C19" s="306">
        <v>31</v>
      </c>
      <c r="D19" s="185">
        <v>2395</v>
      </c>
      <c r="E19" s="339">
        <f>SUM(D19)/D18*100</f>
        <v>31.67989417989418</v>
      </c>
    </row>
    <row r="20" spans="2:5" x14ac:dyDescent="0.25">
      <c r="B20" s="305" t="s">
        <v>271</v>
      </c>
      <c r="C20" s="306">
        <v>32</v>
      </c>
      <c r="D20" s="185">
        <v>900</v>
      </c>
      <c r="E20" s="339">
        <f>SUM(D20)/D18*100</f>
        <v>11.904761904761903</v>
      </c>
    </row>
    <row r="21" spans="2:5" x14ac:dyDescent="0.25">
      <c r="B21" s="305" t="s">
        <v>272</v>
      </c>
      <c r="C21" s="306">
        <v>33</v>
      </c>
      <c r="D21" s="185">
        <v>2943</v>
      </c>
      <c r="E21" s="339">
        <f>SUM(D21)/D18*100</f>
        <v>38.928571428571431</v>
      </c>
    </row>
    <row r="22" spans="2:5" ht="30" x14ac:dyDescent="0.25">
      <c r="B22" s="305" t="s">
        <v>273</v>
      </c>
      <c r="C22" s="306">
        <v>34</v>
      </c>
      <c r="D22" s="185">
        <v>1111</v>
      </c>
      <c r="E22" s="339">
        <f>SUM(D22)/D18*100</f>
        <v>14.695767195767196</v>
      </c>
    </row>
    <row r="23" spans="2:5" x14ac:dyDescent="0.25">
      <c r="B23" s="305" t="s">
        <v>274</v>
      </c>
      <c r="C23" s="306">
        <v>35</v>
      </c>
      <c r="D23" s="306">
        <v>211</v>
      </c>
      <c r="E23" s="339">
        <f>SUM(D23)/D18*100</f>
        <v>2.7910052910052907</v>
      </c>
    </row>
    <row r="24" spans="2:5" x14ac:dyDescent="0.25">
      <c r="B24" s="341" t="s">
        <v>250</v>
      </c>
      <c r="C24" s="345">
        <v>4</v>
      </c>
      <c r="D24" s="346">
        <f>SUM(D25:D28)</f>
        <v>8428</v>
      </c>
      <c r="E24" s="362">
        <f>SUM(D24)/D60*100</f>
        <v>11.699543290253619</v>
      </c>
    </row>
    <row r="25" spans="2:5" x14ac:dyDescent="0.25">
      <c r="B25" s="305" t="s">
        <v>275</v>
      </c>
      <c r="C25" s="306">
        <v>41</v>
      </c>
      <c r="D25" s="185">
        <v>4309</v>
      </c>
      <c r="E25" s="339">
        <f>SUM(D25)/D24*100</f>
        <v>51.12719506407214</v>
      </c>
    </row>
    <row r="26" spans="2:5" x14ac:dyDescent="0.25">
      <c r="B26" s="305" t="s">
        <v>276</v>
      </c>
      <c r="C26" s="306">
        <v>42</v>
      </c>
      <c r="D26" s="306">
        <v>662</v>
      </c>
      <c r="E26" s="339">
        <f>SUM(D26)/D24*100</f>
        <v>7.8547698149027054</v>
      </c>
    </row>
    <row r="27" spans="2:5" ht="30" x14ac:dyDescent="0.25">
      <c r="B27" s="305" t="s">
        <v>277</v>
      </c>
      <c r="C27" s="306">
        <v>43</v>
      </c>
      <c r="D27" s="185">
        <v>2880</v>
      </c>
      <c r="E27" s="339">
        <f>SUM(D27)/D24*100</f>
        <v>34.171808258186999</v>
      </c>
    </row>
    <row r="28" spans="2:5" x14ac:dyDescent="0.25">
      <c r="B28" s="305" t="s">
        <v>278</v>
      </c>
      <c r="C28" s="306">
        <v>44</v>
      </c>
      <c r="D28" s="306">
        <v>577</v>
      </c>
      <c r="E28" s="339">
        <f>SUM(D28)/D24*100</f>
        <v>6.8462268628381588</v>
      </c>
    </row>
    <row r="29" spans="2:5" x14ac:dyDescent="0.25">
      <c r="B29" s="341" t="s">
        <v>251</v>
      </c>
      <c r="C29" s="345">
        <v>5</v>
      </c>
      <c r="D29" s="346">
        <f>SUM(D30:D33)</f>
        <v>17172</v>
      </c>
      <c r="E29" s="362">
        <f>SUM(D29)/D60*100</f>
        <v>23.837750045115705</v>
      </c>
    </row>
    <row r="30" spans="2:5" x14ac:dyDescent="0.25">
      <c r="B30" s="305" t="s">
        <v>279</v>
      </c>
      <c r="C30" s="306">
        <v>51</v>
      </c>
      <c r="D30" s="185">
        <v>6917</v>
      </c>
      <c r="E30" s="339">
        <f>SUM(D30)/D29*100</f>
        <v>40.280689494525973</v>
      </c>
    </row>
    <row r="31" spans="2:5" x14ac:dyDescent="0.25">
      <c r="B31" s="305" t="s">
        <v>280</v>
      </c>
      <c r="C31" s="306">
        <v>52</v>
      </c>
      <c r="D31" s="185">
        <v>8465</v>
      </c>
      <c r="E31" s="339">
        <f>SUM(D31)/D29*100</f>
        <v>49.295364546936874</v>
      </c>
    </row>
    <row r="32" spans="2:5" x14ac:dyDescent="0.25">
      <c r="B32" s="305" t="s">
        <v>281</v>
      </c>
      <c r="C32" s="306">
        <v>53</v>
      </c>
      <c r="D32" s="306">
        <v>934</v>
      </c>
      <c r="E32" s="339">
        <f>SUM(D32)/D29*100</f>
        <v>5.4390868856277663</v>
      </c>
    </row>
    <row r="33" spans="2:5" x14ac:dyDescent="0.25">
      <c r="B33" s="305" t="s">
        <v>282</v>
      </c>
      <c r="C33" s="306">
        <v>54</v>
      </c>
      <c r="D33" s="306">
        <v>856</v>
      </c>
      <c r="E33" s="339">
        <f>SUM(D33)/D29*100</f>
        <v>4.9848590729093871</v>
      </c>
    </row>
    <row r="34" spans="2:5" x14ac:dyDescent="0.25">
      <c r="B34" s="341" t="s">
        <v>252</v>
      </c>
      <c r="C34" s="345">
        <v>6</v>
      </c>
      <c r="D34" s="346">
        <f>SUM(D35:D37)</f>
        <v>413</v>
      </c>
      <c r="E34" s="362">
        <f>SUM(D34)/D60*100</f>
        <v>0.57331649013701291</v>
      </c>
    </row>
    <row r="35" spans="2:5" x14ac:dyDescent="0.25">
      <c r="B35" s="305" t="s">
        <v>283</v>
      </c>
      <c r="C35" s="306">
        <v>61</v>
      </c>
      <c r="D35" s="185">
        <v>288</v>
      </c>
      <c r="E35" s="339">
        <f>SUM(D35)/D34*100</f>
        <v>69.733656174334129</v>
      </c>
    </row>
    <row r="36" spans="2:5" x14ac:dyDescent="0.25">
      <c r="B36" s="305" t="s">
        <v>284</v>
      </c>
      <c r="C36" s="306">
        <v>62</v>
      </c>
      <c r="D36" s="306">
        <v>123</v>
      </c>
      <c r="E36" s="339">
        <f>SUM(D36)/D34*100</f>
        <v>29.782082324455207</v>
      </c>
    </row>
    <row r="37" spans="2:5" x14ac:dyDescent="0.25">
      <c r="B37" s="305" t="s">
        <v>285</v>
      </c>
      <c r="C37" s="306">
        <v>63</v>
      </c>
      <c r="D37" s="306">
        <v>2</v>
      </c>
      <c r="E37" s="339">
        <f>SUM(D37)/D34*100</f>
        <v>0.48426150121065376</v>
      </c>
    </row>
    <row r="38" spans="2:5" x14ac:dyDescent="0.25">
      <c r="B38" s="341" t="s">
        <v>253</v>
      </c>
      <c r="C38" s="345">
        <v>7</v>
      </c>
      <c r="D38" s="346">
        <f>SUM(D39:D43)</f>
        <v>15349</v>
      </c>
      <c r="E38" s="362">
        <f>SUM(D38)/D60*100</f>
        <v>21.307106070491553</v>
      </c>
    </row>
    <row r="39" spans="2:5" x14ac:dyDescent="0.25">
      <c r="B39" s="305" t="s">
        <v>286</v>
      </c>
      <c r="C39" s="306">
        <v>71</v>
      </c>
      <c r="D39" s="185">
        <v>5387</v>
      </c>
      <c r="E39" s="339">
        <f>SUM(D39)/D38*100</f>
        <v>35.096748973874519</v>
      </c>
    </row>
    <row r="40" spans="2:5" x14ac:dyDescent="0.25">
      <c r="B40" s="305" t="s">
        <v>287</v>
      </c>
      <c r="C40" s="306">
        <v>72</v>
      </c>
      <c r="D40" s="185">
        <v>5376</v>
      </c>
      <c r="E40" s="339">
        <f>SUM(D40)/D38*100</f>
        <v>35.025083067300798</v>
      </c>
    </row>
    <row r="41" spans="2:5" x14ac:dyDescent="0.25">
      <c r="B41" s="305" t="s">
        <v>288</v>
      </c>
      <c r="C41" s="306">
        <v>73</v>
      </c>
      <c r="D41" s="185">
        <v>378</v>
      </c>
      <c r="E41" s="339">
        <f>SUM(D41)/D38*100</f>
        <v>2.4627011531695877</v>
      </c>
    </row>
    <row r="42" spans="2:5" x14ac:dyDescent="0.25">
      <c r="B42" s="305" t="s">
        <v>289</v>
      </c>
      <c r="C42" s="306">
        <v>74</v>
      </c>
      <c r="D42" s="185">
        <v>1461</v>
      </c>
      <c r="E42" s="339">
        <f>SUM(D42)/D38*100</f>
        <v>9.5185354094729302</v>
      </c>
    </row>
    <row r="43" spans="2:5" ht="30" x14ac:dyDescent="0.25">
      <c r="B43" s="305" t="s">
        <v>290</v>
      </c>
      <c r="C43" s="306">
        <v>75</v>
      </c>
      <c r="D43" s="185">
        <v>2747</v>
      </c>
      <c r="E43" s="339">
        <f>SUM(D43)/D38*100</f>
        <v>17.896931396182161</v>
      </c>
    </row>
    <row r="44" spans="2:5" x14ac:dyDescent="0.25">
      <c r="B44" s="341" t="s">
        <v>254</v>
      </c>
      <c r="C44" s="345">
        <v>8</v>
      </c>
      <c r="D44" s="346">
        <f>SUM(D45:D47)</f>
        <v>8887</v>
      </c>
      <c r="E44" s="362">
        <f>SUM(D44)/D60*100</f>
        <v>12.336715854352624</v>
      </c>
    </row>
    <row r="45" spans="2:5" x14ac:dyDescent="0.25">
      <c r="B45" s="305" t="s">
        <v>291</v>
      </c>
      <c r="C45" s="306">
        <v>81</v>
      </c>
      <c r="D45" s="185">
        <v>3848</v>
      </c>
      <c r="E45" s="339">
        <f>SUM(D45)/D44*100</f>
        <v>43.299201080229551</v>
      </c>
    </row>
    <row r="46" spans="2:5" x14ac:dyDescent="0.25">
      <c r="B46" s="305" t="s">
        <v>292</v>
      </c>
      <c r="C46" s="306">
        <v>82</v>
      </c>
      <c r="D46" s="306">
        <v>636</v>
      </c>
      <c r="E46" s="339">
        <f>SUM(D46)/D44*100</f>
        <v>7.1565207606616399</v>
      </c>
    </row>
    <row r="47" spans="2:5" x14ac:dyDescent="0.25">
      <c r="B47" s="305" t="s">
        <v>293</v>
      </c>
      <c r="C47" s="306">
        <v>83</v>
      </c>
      <c r="D47" s="185">
        <v>4403</v>
      </c>
      <c r="E47" s="339">
        <f>SUM(D47)/D44*100</f>
        <v>49.544278159108813</v>
      </c>
    </row>
    <row r="48" spans="2:5" x14ac:dyDescent="0.25">
      <c r="B48" s="341" t="s">
        <v>255</v>
      </c>
      <c r="C48" s="345">
        <v>9</v>
      </c>
      <c r="D48" s="346">
        <f>SUM(D49:D54)</f>
        <v>8968</v>
      </c>
      <c r="E48" s="362">
        <f>SUM(D48)/D60*100</f>
        <v>12.449158071546567</v>
      </c>
    </row>
    <row r="49" spans="2:5" x14ac:dyDescent="0.25">
      <c r="B49" s="305" t="s">
        <v>294</v>
      </c>
      <c r="C49" s="306">
        <v>91</v>
      </c>
      <c r="D49" s="185">
        <v>1613</v>
      </c>
      <c r="E49" s="339">
        <f>SUM(D49)/D48*100</f>
        <v>17.986173059768067</v>
      </c>
    </row>
    <row r="50" spans="2:5" ht="30" x14ac:dyDescent="0.25">
      <c r="B50" s="305" t="s">
        <v>295</v>
      </c>
      <c r="C50" s="306">
        <v>92</v>
      </c>
      <c r="D50" s="306">
        <v>531</v>
      </c>
      <c r="E50" s="339">
        <f>SUM(D50)/D48*100</f>
        <v>5.9210526315789469</v>
      </c>
    </row>
    <row r="51" spans="2:5" ht="30" x14ac:dyDescent="0.25">
      <c r="B51" s="305" t="s">
        <v>296</v>
      </c>
      <c r="C51" s="306">
        <v>93</v>
      </c>
      <c r="D51" s="185">
        <v>4351</v>
      </c>
      <c r="E51" s="339">
        <f>SUM(D51)/D48*100</f>
        <v>48.516949152542374</v>
      </c>
    </row>
    <row r="52" spans="2:5" ht="30" x14ac:dyDescent="0.25">
      <c r="B52" s="305" t="s">
        <v>297</v>
      </c>
      <c r="C52" s="306">
        <v>94</v>
      </c>
      <c r="D52" s="306">
        <v>1322</v>
      </c>
      <c r="E52" s="339">
        <f>SUM(D52)/D48*100</f>
        <v>14.741302408563783</v>
      </c>
    </row>
    <row r="53" spans="2:5" x14ac:dyDescent="0.25">
      <c r="B53" s="305" t="s">
        <v>298</v>
      </c>
      <c r="C53" s="306">
        <v>95</v>
      </c>
      <c r="D53" s="306">
        <v>26</v>
      </c>
      <c r="E53" s="339">
        <f>SUM(D53)/D48*100</f>
        <v>0.28991971454058874</v>
      </c>
    </row>
    <row r="54" spans="2:5" x14ac:dyDescent="0.25">
      <c r="B54" s="305" t="s">
        <v>299</v>
      </c>
      <c r="C54" s="306">
        <v>96</v>
      </c>
      <c r="D54" s="185">
        <v>1125</v>
      </c>
      <c r="E54" s="339">
        <f>SUM(D54)/D48*100</f>
        <v>12.544603033006243</v>
      </c>
    </row>
    <row r="55" spans="2:5" x14ac:dyDescent="0.25">
      <c r="B55" s="341" t="s">
        <v>262</v>
      </c>
      <c r="C55" s="345">
        <v>0</v>
      </c>
      <c r="D55" s="345">
        <f>SUM(D56:D58)</f>
        <v>0</v>
      </c>
      <c r="E55" s="362">
        <f>SUM(D55)/D60*100</f>
        <v>0</v>
      </c>
    </row>
    <row r="56" spans="2:5" x14ac:dyDescent="0.25">
      <c r="B56" s="305" t="s">
        <v>300</v>
      </c>
      <c r="C56" s="306">
        <v>1</v>
      </c>
      <c r="D56" s="306">
        <v>0</v>
      </c>
      <c r="E56" s="498" t="s">
        <v>132</v>
      </c>
    </row>
    <row r="57" spans="2:5" x14ac:dyDescent="0.25">
      <c r="B57" s="305" t="s">
        <v>301</v>
      </c>
      <c r="C57" s="306">
        <v>2</v>
      </c>
      <c r="D57" s="306">
        <v>0</v>
      </c>
      <c r="E57" s="498" t="s">
        <v>132</v>
      </c>
    </row>
    <row r="58" spans="2:5" ht="15.75" thickBot="1" x14ac:dyDescent="0.3">
      <c r="B58" s="308" t="s">
        <v>302</v>
      </c>
      <c r="C58" s="302">
        <v>3</v>
      </c>
      <c r="D58" s="302">
        <v>0</v>
      </c>
      <c r="E58" s="499" t="s">
        <v>132</v>
      </c>
    </row>
    <row r="59" spans="2:5" x14ac:dyDescent="0.25">
      <c r="B59" s="347" t="s">
        <v>311</v>
      </c>
      <c r="C59" s="348" t="s">
        <v>238</v>
      </c>
      <c r="D59" s="349">
        <v>0</v>
      </c>
      <c r="E59" s="361">
        <f>SUM(D59)/D61*100</f>
        <v>0</v>
      </c>
    </row>
    <row r="60" spans="2:5" ht="15.75" thickBot="1" x14ac:dyDescent="0.3">
      <c r="B60" s="350" t="s">
        <v>312</v>
      </c>
      <c r="C60" s="351" t="s">
        <v>239</v>
      </c>
      <c r="D60" s="352">
        <f>SUM(D6,D11,D18,D24,D29,D34,D38,D44,D48,D55)</f>
        <v>72037</v>
      </c>
      <c r="E60" s="364">
        <f>SUM(E6,E11,E18,E24,E29,E34,E38,E44,E48,E55)</f>
        <v>99.999999999999986</v>
      </c>
    </row>
    <row r="61" spans="2:5" ht="19.5" thickBot="1" x14ac:dyDescent="0.3">
      <c r="B61" s="353" t="s">
        <v>67</v>
      </c>
      <c r="C61" s="354" t="s">
        <v>240</v>
      </c>
      <c r="D61" s="355">
        <f>SUM(D59:D60)</f>
        <v>72037</v>
      </c>
      <c r="E61" s="356" t="s">
        <v>132</v>
      </c>
    </row>
    <row r="62" spans="2:5" x14ac:dyDescent="0.25">
      <c r="B62" s="312" t="s">
        <v>340</v>
      </c>
      <c r="C62" s="312"/>
      <c r="D62" s="312"/>
      <c r="E62" s="312"/>
    </row>
    <row r="63" spans="2:5" x14ac:dyDescent="0.25">
      <c r="B63" s="11" t="s">
        <v>306</v>
      </c>
      <c r="C63" s="11"/>
      <c r="D63" s="11"/>
      <c r="E63" s="11"/>
    </row>
    <row r="64" spans="2:5" x14ac:dyDescent="0.25">
      <c r="B64" s="11" t="s">
        <v>417</v>
      </c>
      <c r="C64" s="11"/>
      <c r="D64" s="11"/>
      <c r="E64" s="11"/>
    </row>
  </sheetData>
  <pageMargins left="0.7" right="0.7" top="0.75" bottom="0.75" header="0.3" footer="0.3"/>
  <pageSetup paperSize="9" scale="66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B2:AS36"/>
  <sheetViews>
    <sheetView zoomScale="90" zoomScaleNormal="90" workbookViewId="0">
      <selection activeCell="B1" sqref="B1"/>
    </sheetView>
  </sheetViews>
  <sheetFormatPr defaultRowHeight="15" x14ac:dyDescent="0.25"/>
  <cols>
    <col min="1" max="1" width="4.140625" style="115" customWidth="1"/>
    <col min="2" max="2" width="22" style="115" customWidth="1"/>
    <col min="3" max="3" width="9.7109375" style="115" customWidth="1"/>
    <col min="4" max="4" width="13.85546875" style="115" customWidth="1"/>
    <col min="5" max="5" width="11.140625" style="115" customWidth="1"/>
    <col min="6" max="6" width="13.7109375" style="115" customWidth="1"/>
    <col min="7" max="7" width="10" style="115" customWidth="1"/>
    <col min="8" max="8" width="13.7109375" style="115" customWidth="1"/>
    <col min="9" max="9" width="12.140625" style="115" customWidth="1"/>
    <col min="10" max="10" width="12.28515625" style="115" customWidth="1"/>
    <col min="11" max="11" width="8.85546875" style="115" customWidth="1"/>
    <col min="12" max="12" width="14" style="115" customWidth="1"/>
    <col min="13" max="13" width="11.5703125" style="115" customWidth="1"/>
    <col min="14" max="14" width="13.42578125" style="115" customWidth="1"/>
    <col min="15" max="15" width="8.85546875" style="115" customWidth="1"/>
    <col min="16" max="16" width="14" style="115" customWidth="1"/>
    <col min="17" max="17" width="12" style="115" customWidth="1"/>
    <col min="18" max="18" width="14.28515625" style="115" customWidth="1"/>
    <col min="19" max="19" width="3.28515625" style="115" customWidth="1"/>
    <col min="20" max="20" width="10.7109375" style="115" customWidth="1"/>
    <col min="21" max="21" width="9.42578125" style="115" customWidth="1"/>
    <col min="22" max="31" width="9.140625" style="115"/>
    <col min="32" max="32" width="10.42578125" style="115" customWidth="1"/>
    <col min="33" max="33" width="10.5703125" style="115" customWidth="1"/>
    <col min="34" max="16384" width="9.140625" style="115"/>
  </cols>
  <sheetData>
    <row r="2" spans="2:45" x14ac:dyDescent="0.25">
      <c r="B2" s="11" t="s">
        <v>374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</row>
    <row r="3" spans="2:45" x14ac:dyDescent="0.25">
      <c r="B3" s="11" t="s">
        <v>386</v>
      </c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2:45" ht="15.75" thickBot="1" x14ac:dyDescent="0.3">
      <c r="B4" s="11"/>
      <c r="C4" s="846"/>
      <c r="D4" s="846"/>
      <c r="E4" s="846"/>
      <c r="F4" s="846"/>
      <c r="G4" s="847"/>
      <c r="H4" s="847"/>
      <c r="I4" s="847"/>
      <c r="J4" s="312"/>
      <c r="K4" s="11"/>
      <c r="L4" s="11"/>
      <c r="M4" s="11"/>
      <c r="N4" s="11"/>
      <c r="O4" s="11"/>
      <c r="P4" s="11"/>
      <c r="Q4" s="11"/>
      <c r="R4" s="11"/>
    </row>
    <row r="5" spans="2:45" x14ac:dyDescent="0.25">
      <c r="B5" s="705" t="s">
        <v>158</v>
      </c>
      <c r="C5" s="807">
        <v>2015</v>
      </c>
      <c r="D5" s="808"/>
      <c r="E5" s="808"/>
      <c r="F5" s="848"/>
      <c r="G5" s="707">
        <v>2016</v>
      </c>
      <c r="H5" s="708"/>
      <c r="I5" s="708"/>
      <c r="J5" s="709"/>
      <c r="K5" s="707" t="s">
        <v>159</v>
      </c>
      <c r="L5" s="708"/>
      <c r="M5" s="708"/>
      <c r="N5" s="709"/>
      <c r="O5" s="707" t="s">
        <v>242</v>
      </c>
      <c r="P5" s="708"/>
      <c r="Q5" s="708"/>
      <c r="R5" s="709"/>
    </row>
    <row r="6" spans="2:45" x14ac:dyDescent="0.25">
      <c r="B6" s="713"/>
      <c r="C6" s="762" t="s">
        <v>4</v>
      </c>
      <c r="D6" s="830" t="s">
        <v>66</v>
      </c>
      <c r="E6" s="830"/>
      <c r="F6" s="740" t="s">
        <v>243</v>
      </c>
      <c r="G6" s="702" t="s">
        <v>4</v>
      </c>
      <c r="H6" s="831" t="s">
        <v>66</v>
      </c>
      <c r="I6" s="849"/>
      <c r="J6" s="850" t="s">
        <v>243</v>
      </c>
      <c r="K6" s="762" t="s">
        <v>241</v>
      </c>
      <c r="L6" s="830" t="s">
        <v>66</v>
      </c>
      <c r="M6" s="830"/>
      <c r="N6" s="740" t="s">
        <v>243</v>
      </c>
      <c r="O6" s="762" t="s">
        <v>241</v>
      </c>
      <c r="P6" s="830" t="s">
        <v>66</v>
      </c>
      <c r="Q6" s="830"/>
      <c r="R6" s="704" t="s">
        <v>243</v>
      </c>
    </row>
    <row r="7" spans="2:45" ht="75.75" customHeight="1" thickBot="1" x14ac:dyDescent="0.3">
      <c r="B7" s="706"/>
      <c r="C7" s="819"/>
      <c r="D7" s="140" t="s">
        <v>64</v>
      </c>
      <c r="E7" s="140" t="s">
        <v>65</v>
      </c>
      <c r="F7" s="845"/>
      <c r="G7" s="697"/>
      <c r="H7" s="269" t="s">
        <v>64</v>
      </c>
      <c r="I7" s="269" t="s">
        <v>65</v>
      </c>
      <c r="J7" s="851"/>
      <c r="K7" s="819"/>
      <c r="L7" s="140" t="s">
        <v>64</v>
      </c>
      <c r="M7" s="140" t="s">
        <v>65</v>
      </c>
      <c r="N7" s="845"/>
      <c r="O7" s="819"/>
      <c r="P7" s="140" t="s">
        <v>64</v>
      </c>
      <c r="Q7" s="140" t="s">
        <v>65</v>
      </c>
      <c r="R7" s="821"/>
      <c r="T7" s="138" t="s">
        <v>314</v>
      </c>
      <c r="U7" s="138">
        <v>1</v>
      </c>
      <c r="V7" s="138">
        <v>2</v>
      </c>
      <c r="W7" s="138">
        <v>3</v>
      </c>
      <c r="X7" s="138">
        <v>4</v>
      </c>
      <c r="Y7" s="138">
        <v>5</v>
      </c>
      <c r="Z7" s="138">
        <v>6</v>
      </c>
      <c r="AA7" s="138">
        <v>7</v>
      </c>
      <c r="AB7" s="138">
        <v>8</v>
      </c>
      <c r="AC7" s="138">
        <v>9</v>
      </c>
      <c r="AD7" s="138">
        <v>10</v>
      </c>
      <c r="AE7" s="138">
        <v>11</v>
      </c>
      <c r="AF7" s="138">
        <v>12</v>
      </c>
      <c r="AG7" s="138" t="s">
        <v>313</v>
      </c>
      <c r="AH7" s="138">
        <v>1</v>
      </c>
      <c r="AI7" s="138">
        <v>2</v>
      </c>
      <c r="AJ7" s="138">
        <v>3</v>
      </c>
      <c r="AK7" s="138">
        <v>4</v>
      </c>
      <c r="AL7" s="138">
        <v>5</v>
      </c>
      <c r="AM7" s="138">
        <v>6</v>
      </c>
      <c r="AN7" s="138">
        <v>7</v>
      </c>
      <c r="AO7" s="138">
        <v>8</v>
      </c>
      <c r="AP7" s="138">
        <v>9</v>
      </c>
      <c r="AQ7" s="138">
        <v>10</v>
      </c>
      <c r="AR7" s="138">
        <v>11</v>
      </c>
      <c r="AS7" s="138">
        <v>12</v>
      </c>
    </row>
    <row r="8" spans="2:45" ht="27" customHeight="1" thickBot="1" x14ac:dyDescent="0.3">
      <c r="B8" s="250" t="s">
        <v>30</v>
      </c>
      <c r="C8" s="34">
        <f>SUM(C9:C33)</f>
        <v>61276</v>
      </c>
      <c r="D8" s="35">
        <f>SUM(D9:D33)</f>
        <v>28848</v>
      </c>
      <c r="E8" s="35">
        <f>SUM(E9:E33)</f>
        <v>10235</v>
      </c>
      <c r="F8" s="370">
        <f t="shared" ref="F8:F33" si="0">SUM(AG8/C8)</f>
        <v>24.930560088778641</v>
      </c>
      <c r="G8" s="367">
        <f>SUM(G9:G33)</f>
        <v>72410</v>
      </c>
      <c r="H8" s="368">
        <f t="shared" ref="H8:I8" si="1">SUM(H9:H33)</f>
        <v>31407</v>
      </c>
      <c r="I8" s="368">
        <f t="shared" si="1"/>
        <v>10229</v>
      </c>
      <c r="J8" s="369">
        <f t="shared" ref="J8:J33" si="2">SUM(T8)/G8</f>
        <v>18.743819914376466</v>
      </c>
      <c r="K8" s="34">
        <f>SUM(K9:K33)</f>
        <v>11134</v>
      </c>
      <c r="L8" s="35">
        <f>SUM(L9:L33)</f>
        <v>2559</v>
      </c>
      <c r="M8" s="35">
        <f>SUM(M9:M33)</f>
        <v>-6</v>
      </c>
      <c r="N8" s="370">
        <f t="shared" ref="N8:N33" si="3">J8-F8</f>
        <v>-6.1867401744021748</v>
      </c>
      <c r="O8" s="371">
        <f>SUM(K8)/C8*100</f>
        <v>18.170246099614857</v>
      </c>
      <c r="P8" s="372">
        <f>SUM(L8)/D8*100</f>
        <v>8.8706322795341102</v>
      </c>
      <c r="Q8" s="372">
        <f>SUM(M8)/E8*100</f>
        <v>-5.8622374206155348E-2</v>
      </c>
      <c r="R8" s="373">
        <f>N8/F8*100</f>
        <v>-24.815889223390752</v>
      </c>
      <c r="T8" s="14">
        <f>SUM(U8:AF8)</f>
        <v>1357240</v>
      </c>
      <c r="U8" s="138">
        <f t="shared" ref="U8:AF8" si="4">SUM(U9:U33)</f>
        <v>129157</v>
      </c>
      <c r="V8" s="138">
        <f t="shared" si="4"/>
        <v>128767</v>
      </c>
      <c r="W8" s="138">
        <f t="shared" si="4"/>
        <v>125009</v>
      </c>
      <c r="X8" s="138">
        <f t="shared" si="4"/>
        <v>117427</v>
      </c>
      <c r="Y8" s="138">
        <f t="shared" si="4"/>
        <v>111907</v>
      </c>
      <c r="Z8" s="138">
        <f t="shared" si="4"/>
        <v>107982</v>
      </c>
      <c r="AA8" s="138">
        <f t="shared" si="4"/>
        <v>106642</v>
      </c>
      <c r="AB8" s="138">
        <f t="shared" si="4"/>
        <v>107371</v>
      </c>
      <c r="AC8" s="138">
        <f t="shared" si="4"/>
        <v>105420</v>
      </c>
      <c r="AD8" s="138">
        <f t="shared" si="4"/>
        <v>104644</v>
      </c>
      <c r="AE8" s="138">
        <f t="shared" si="4"/>
        <v>105347</v>
      </c>
      <c r="AF8" s="14">
        <f t="shared" si="4"/>
        <v>107567</v>
      </c>
      <c r="AG8" s="14">
        <f>SUM(AH8:AS8)</f>
        <v>1527645</v>
      </c>
      <c r="AH8" s="138">
        <f>SUM(AH9:AH33)</f>
        <v>144035</v>
      </c>
      <c r="AI8" s="138">
        <f t="shared" ref="AI8:AR8" si="5">SUM(AI9:AI33)</f>
        <v>144055</v>
      </c>
      <c r="AJ8" s="138">
        <f t="shared" si="5"/>
        <v>139946</v>
      </c>
      <c r="AK8" s="138">
        <f t="shared" si="5"/>
        <v>133887</v>
      </c>
      <c r="AL8" s="138">
        <f t="shared" si="5"/>
        <v>126546</v>
      </c>
      <c r="AM8" s="138">
        <f t="shared" si="5"/>
        <v>120550</v>
      </c>
      <c r="AN8" s="138">
        <f t="shared" si="5"/>
        <v>119493</v>
      </c>
      <c r="AO8" s="138">
        <f t="shared" si="5"/>
        <v>119449</v>
      </c>
      <c r="AP8" s="138">
        <f t="shared" si="5"/>
        <v>118259</v>
      </c>
      <c r="AQ8" s="138">
        <f t="shared" si="5"/>
        <v>117755</v>
      </c>
      <c r="AR8" s="138">
        <f t="shared" si="5"/>
        <v>120156</v>
      </c>
      <c r="AS8" s="14">
        <f>SUM(AS9:AS33)</f>
        <v>123514</v>
      </c>
    </row>
    <row r="9" spans="2:45" x14ac:dyDescent="0.25">
      <c r="B9" s="259" t="s">
        <v>31</v>
      </c>
      <c r="C9" s="59">
        <v>564</v>
      </c>
      <c r="D9" s="164">
        <v>371</v>
      </c>
      <c r="E9" s="164">
        <v>151</v>
      </c>
      <c r="F9" s="217">
        <f>SUM(AG9/C9)</f>
        <v>37.324468085106382</v>
      </c>
      <c r="G9" s="59">
        <v>704</v>
      </c>
      <c r="H9" s="164">
        <v>443</v>
      </c>
      <c r="I9" s="164">
        <v>198</v>
      </c>
      <c r="J9" s="217">
        <f t="shared" si="2"/>
        <v>26.890625</v>
      </c>
      <c r="K9" s="59">
        <f t="shared" ref="K9:K33" si="6">SUM(G9)-C9</f>
        <v>140</v>
      </c>
      <c r="L9" s="164">
        <f t="shared" ref="L9:L33" si="7">SUM(H9)-D9</f>
        <v>72</v>
      </c>
      <c r="M9" s="164">
        <f t="shared" ref="M9:M33" si="8">SUM(I9)-E9</f>
        <v>47</v>
      </c>
      <c r="N9" s="217">
        <f t="shared" si="3"/>
        <v>-10.433843085106382</v>
      </c>
      <c r="O9" s="365">
        <f>SUM(K9)/C9*100</f>
        <v>24.822695035460992</v>
      </c>
      <c r="P9" s="366">
        <f t="shared" ref="P9:P33" si="9">SUM(L9)/D9*100</f>
        <v>19.40700808625337</v>
      </c>
      <c r="Q9" s="366">
        <f t="shared" ref="Q9:Q33" si="10">SUM(M9)/E9*100</f>
        <v>31.125827814569533</v>
      </c>
      <c r="R9" s="60">
        <f t="shared" ref="R9:R33" si="11">N9/F9*100</f>
        <v>-27.954432093487242</v>
      </c>
      <c r="T9" s="14">
        <f>SUM(U9:AF9)</f>
        <v>18931</v>
      </c>
      <c r="U9" s="138">
        <v>1837</v>
      </c>
      <c r="V9" s="138">
        <v>1844</v>
      </c>
      <c r="W9" s="138">
        <v>1801</v>
      </c>
      <c r="X9" s="138">
        <v>1685</v>
      </c>
      <c r="Y9" s="138">
        <v>1583</v>
      </c>
      <c r="Z9" s="138">
        <v>1467</v>
      </c>
      <c r="AA9" s="138">
        <v>1444</v>
      </c>
      <c r="AB9" s="138">
        <v>1392</v>
      </c>
      <c r="AC9" s="138">
        <v>1381</v>
      </c>
      <c r="AD9" s="138">
        <v>1415</v>
      </c>
      <c r="AE9" s="138">
        <v>1513</v>
      </c>
      <c r="AF9" s="14">
        <v>1569</v>
      </c>
      <c r="AG9" s="14">
        <f t="shared" ref="AG9" si="12">SUM(AH9:AS9)</f>
        <v>21051</v>
      </c>
      <c r="AH9" s="138">
        <v>2015</v>
      </c>
      <c r="AI9" s="138">
        <v>1966</v>
      </c>
      <c r="AJ9" s="138">
        <v>1934</v>
      </c>
      <c r="AK9" s="138">
        <v>1878</v>
      </c>
      <c r="AL9" s="138">
        <v>1765</v>
      </c>
      <c r="AM9" s="138">
        <v>1665</v>
      </c>
      <c r="AN9" s="138">
        <v>1622</v>
      </c>
      <c r="AO9" s="138">
        <v>1586</v>
      </c>
      <c r="AP9" s="138">
        <v>1549</v>
      </c>
      <c r="AQ9" s="138">
        <v>1582</v>
      </c>
      <c r="AR9" s="138">
        <v>1701</v>
      </c>
      <c r="AS9" s="14">
        <v>1788</v>
      </c>
    </row>
    <row r="10" spans="2:45" x14ac:dyDescent="0.25">
      <c r="B10" s="285" t="s">
        <v>32</v>
      </c>
      <c r="C10" s="13">
        <v>1529</v>
      </c>
      <c r="D10" s="14">
        <v>1322</v>
      </c>
      <c r="E10" s="14">
        <v>385</v>
      </c>
      <c r="F10" s="214">
        <f t="shared" si="0"/>
        <v>47.859385219097447</v>
      </c>
      <c r="G10" s="13">
        <v>1626</v>
      </c>
      <c r="H10" s="14">
        <v>1348</v>
      </c>
      <c r="I10" s="14">
        <v>423</v>
      </c>
      <c r="J10" s="214">
        <f t="shared" si="2"/>
        <v>40.841943419434195</v>
      </c>
      <c r="K10" s="13">
        <f t="shared" si="6"/>
        <v>97</v>
      </c>
      <c r="L10" s="14">
        <f t="shared" si="7"/>
        <v>26</v>
      </c>
      <c r="M10" s="14">
        <f t="shared" si="8"/>
        <v>38</v>
      </c>
      <c r="N10" s="290">
        <f t="shared" si="3"/>
        <v>-7.0174417996632528</v>
      </c>
      <c r="O10" s="291">
        <f t="shared" ref="O10:O33" si="13">SUM(K10)/C10*100</f>
        <v>6.344015696533682</v>
      </c>
      <c r="P10" s="132">
        <f t="shared" si="9"/>
        <v>1.9667170953101363</v>
      </c>
      <c r="Q10" s="132">
        <f t="shared" si="10"/>
        <v>9.8701298701298708</v>
      </c>
      <c r="R10" s="51">
        <f t="shared" si="11"/>
        <v>-14.662624201163087</v>
      </c>
      <c r="T10" s="14">
        <f>SUM(U10:AF10)</f>
        <v>66409</v>
      </c>
      <c r="U10" s="138">
        <v>6229</v>
      </c>
      <c r="V10" s="138">
        <v>6193</v>
      </c>
      <c r="W10" s="138">
        <v>6058</v>
      </c>
      <c r="X10" s="138">
        <v>5689</v>
      </c>
      <c r="Y10" s="138">
        <v>5463</v>
      </c>
      <c r="Z10" s="138">
        <v>5317</v>
      </c>
      <c r="AA10" s="138">
        <v>5260</v>
      </c>
      <c r="AB10" s="138">
        <v>5236</v>
      </c>
      <c r="AC10" s="138">
        <v>5131</v>
      </c>
      <c r="AD10" s="138">
        <v>5138</v>
      </c>
      <c r="AE10" s="138">
        <v>5258</v>
      </c>
      <c r="AF10" s="14">
        <v>5437</v>
      </c>
      <c r="AG10" s="14">
        <f t="shared" ref="AG10:AG33" si="14">SUM(AH10:AS10)</f>
        <v>73177</v>
      </c>
      <c r="AH10" s="138">
        <v>6954</v>
      </c>
      <c r="AI10" s="138">
        <v>6832</v>
      </c>
      <c r="AJ10" s="138">
        <v>6602</v>
      </c>
      <c r="AK10" s="138">
        <v>6328</v>
      </c>
      <c r="AL10" s="138">
        <v>5991</v>
      </c>
      <c r="AM10" s="138">
        <v>5785</v>
      </c>
      <c r="AN10" s="138">
        <v>5793</v>
      </c>
      <c r="AO10" s="138">
        <v>5708</v>
      </c>
      <c r="AP10" s="138">
        <v>5698</v>
      </c>
      <c r="AQ10" s="138">
        <v>5633</v>
      </c>
      <c r="AR10" s="138">
        <v>5821</v>
      </c>
      <c r="AS10" s="14">
        <v>6032</v>
      </c>
    </row>
    <row r="11" spans="2:45" x14ac:dyDescent="0.25">
      <c r="B11" s="285" t="s">
        <v>33</v>
      </c>
      <c r="C11" s="13">
        <v>4436</v>
      </c>
      <c r="D11" s="14">
        <v>1498</v>
      </c>
      <c r="E11" s="14">
        <v>511</v>
      </c>
      <c r="F11" s="214">
        <f t="shared" si="0"/>
        <v>18.034715960324618</v>
      </c>
      <c r="G11" s="13">
        <v>4780</v>
      </c>
      <c r="H11" s="14">
        <v>1508</v>
      </c>
      <c r="I11" s="14">
        <v>435</v>
      </c>
      <c r="J11" s="214">
        <f t="shared" si="2"/>
        <v>14.716736401673641</v>
      </c>
      <c r="K11" s="13">
        <f t="shared" si="6"/>
        <v>344</v>
      </c>
      <c r="L11" s="14">
        <f t="shared" si="7"/>
        <v>10</v>
      </c>
      <c r="M11" s="14">
        <f t="shared" si="8"/>
        <v>-76</v>
      </c>
      <c r="N11" s="290">
        <f t="shared" si="3"/>
        <v>-3.3179795586509773</v>
      </c>
      <c r="O11" s="291">
        <f t="shared" si="13"/>
        <v>7.7547339945897198</v>
      </c>
      <c r="P11" s="132">
        <f t="shared" si="9"/>
        <v>0.66755674232309747</v>
      </c>
      <c r="Q11" s="132">
        <f t="shared" si="10"/>
        <v>-14.87279843444227</v>
      </c>
      <c r="R11" s="51">
        <f t="shared" si="11"/>
        <v>-18.397736709301935</v>
      </c>
      <c r="T11" s="14">
        <f>SUM(U11:AF11)</f>
        <v>70346</v>
      </c>
      <c r="U11" s="138">
        <v>6893</v>
      </c>
      <c r="V11" s="138">
        <v>6811</v>
      </c>
      <c r="W11" s="138">
        <v>6532</v>
      </c>
      <c r="X11" s="138">
        <v>6126</v>
      </c>
      <c r="Y11" s="138">
        <v>5787</v>
      </c>
      <c r="Z11" s="138">
        <v>5565</v>
      </c>
      <c r="AA11" s="138">
        <v>5494</v>
      </c>
      <c r="AB11" s="138">
        <v>5440</v>
      </c>
      <c r="AC11" s="138">
        <v>5344</v>
      </c>
      <c r="AD11" s="138">
        <v>5379</v>
      </c>
      <c r="AE11" s="138">
        <v>5386</v>
      </c>
      <c r="AF11" s="14">
        <v>5589</v>
      </c>
      <c r="AG11" s="14">
        <f t="shared" si="14"/>
        <v>80002</v>
      </c>
      <c r="AH11" s="138">
        <v>7733</v>
      </c>
      <c r="AI11" s="138">
        <v>7677</v>
      </c>
      <c r="AJ11" s="138">
        <v>7347</v>
      </c>
      <c r="AK11" s="138">
        <v>7012</v>
      </c>
      <c r="AL11" s="138">
        <v>6649</v>
      </c>
      <c r="AM11" s="138">
        <v>6274</v>
      </c>
      <c r="AN11" s="138">
        <v>6119</v>
      </c>
      <c r="AO11" s="138">
        <v>6028</v>
      </c>
      <c r="AP11" s="138">
        <v>6045</v>
      </c>
      <c r="AQ11" s="138">
        <v>6144</v>
      </c>
      <c r="AR11" s="138">
        <v>6387</v>
      </c>
      <c r="AS11" s="14">
        <v>6587</v>
      </c>
    </row>
    <row r="12" spans="2:45" x14ac:dyDescent="0.25">
      <c r="B12" s="285" t="s">
        <v>34</v>
      </c>
      <c r="C12" s="13">
        <v>3632</v>
      </c>
      <c r="D12" s="14">
        <v>2228</v>
      </c>
      <c r="E12" s="14">
        <v>689</v>
      </c>
      <c r="F12" s="214">
        <f t="shared" si="0"/>
        <v>29.37362334801762</v>
      </c>
      <c r="G12" s="13">
        <v>4536</v>
      </c>
      <c r="H12" s="14">
        <v>2147</v>
      </c>
      <c r="I12" s="14">
        <v>644</v>
      </c>
      <c r="J12" s="214">
        <f t="shared" si="2"/>
        <v>21.271164021164022</v>
      </c>
      <c r="K12" s="13">
        <f t="shared" si="6"/>
        <v>904</v>
      </c>
      <c r="L12" s="14">
        <f t="shared" si="7"/>
        <v>-81</v>
      </c>
      <c r="M12" s="14">
        <f t="shared" si="8"/>
        <v>-45</v>
      </c>
      <c r="N12" s="290">
        <f t="shared" si="3"/>
        <v>-8.102459326853598</v>
      </c>
      <c r="O12" s="291">
        <f t="shared" si="13"/>
        <v>24.889867841409689</v>
      </c>
      <c r="P12" s="132">
        <f t="shared" si="9"/>
        <v>-3.6355475763016156</v>
      </c>
      <c r="Q12" s="132">
        <f t="shared" si="10"/>
        <v>-6.5312046444121918</v>
      </c>
      <c r="R12" s="51">
        <f t="shared" si="11"/>
        <v>-27.584132985079691</v>
      </c>
      <c r="T12" s="14">
        <f t="shared" ref="T12:T33" si="15">SUM(U12:AF12)</f>
        <v>96486</v>
      </c>
      <c r="U12" s="138">
        <v>8807</v>
      </c>
      <c r="V12" s="138">
        <v>8766</v>
      </c>
      <c r="W12" s="138">
        <v>8596</v>
      </c>
      <c r="X12" s="138">
        <v>8193</v>
      </c>
      <c r="Y12" s="138">
        <v>8033</v>
      </c>
      <c r="Z12" s="138">
        <v>7804</v>
      </c>
      <c r="AA12" s="138">
        <v>7768</v>
      </c>
      <c r="AB12" s="138">
        <v>7802</v>
      </c>
      <c r="AC12" s="138">
        <v>7688</v>
      </c>
      <c r="AD12" s="138">
        <v>7600</v>
      </c>
      <c r="AE12" s="138">
        <v>7681</v>
      </c>
      <c r="AF12" s="14">
        <v>7748</v>
      </c>
      <c r="AG12" s="14">
        <f t="shared" si="14"/>
        <v>106685</v>
      </c>
      <c r="AH12" s="138">
        <v>9726</v>
      </c>
      <c r="AI12" s="138">
        <v>9767</v>
      </c>
      <c r="AJ12" s="138">
        <v>9492</v>
      </c>
      <c r="AK12" s="138">
        <v>9272</v>
      </c>
      <c r="AL12" s="138">
        <v>8931</v>
      </c>
      <c r="AM12" s="138">
        <v>8624</v>
      </c>
      <c r="AN12" s="138">
        <v>8633</v>
      </c>
      <c r="AO12" s="138">
        <v>8637</v>
      </c>
      <c r="AP12" s="138">
        <v>8609</v>
      </c>
      <c r="AQ12" s="138">
        <v>8358</v>
      </c>
      <c r="AR12" s="138">
        <v>8321</v>
      </c>
      <c r="AS12" s="14">
        <v>8315</v>
      </c>
    </row>
    <row r="13" spans="2:45" x14ac:dyDescent="0.25">
      <c r="B13" s="285" t="s">
        <v>35</v>
      </c>
      <c r="C13" s="13">
        <v>1605</v>
      </c>
      <c r="D13" s="14">
        <v>1210</v>
      </c>
      <c r="E13" s="14">
        <v>296</v>
      </c>
      <c r="F13" s="214">
        <f t="shared" si="0"/>
        <v>60.314018691588785</v>
      </c>
      <c r="G13" s="13">
        <v>2057</v>
      </c>
      <c r="H13" s="14">
        <v>1571</v>
      </c>
      <c r="I13" s="14">
        <v>322</v>
      </c>
      <c r="J13" s="214">
        <f t="shared" si="2"/>
        <v>42.784637822070977</v>
      </c>
      <c r="K13" s="13">
        <f t="shared" si="6"/>
        <v>452</v>
      </c>
      <c r="L13" s="14">
        <f t="shared" si="7"/>
        <v>361</v>
      </c>
      <c r="M13" s="14">
        <f t="shared" si="8"/>
        <v>26</v>
      </c>
      <c r="N13" s="290">
        <f t="shared" si="3"/>
        <v>-17.529380869517809</v>
      </c>
      <c r="O13" s="291">
        <f t="shared" si="13"/>
        <v>28.161993769470406</v>
      </c>
      <c r="P13" s="132">
        <f t="shared" si="9"/>
        <v>29.834710743801651</v>
      </c>
      <c r="Q13" s="132">
        <f t="shared" si="10"/>
        <v>8.7837837837837842</v>
      </c>
      <c r="R13" s="51">
        <f t="shared" si="11"/>
        <v>-29.06352660590067</v>
      </c>
      <c r="T13" s="14">
        <f>SUM(U13:AF13)</f>
        <v>88008</v>
      </c>
      <c r="U13" s="138">
        <v>8445</v>
      </c>
      <c r="V13" s="138">
        <v>8348</v>
      </c>
      <c r="W13" s="138">
        <v>8087</v>
      </c>
      <c r="X13" s="138">
        <v>7700</v>
      </c>
      <c r="Y13" s="138">
        <v>7221</v>
      </c>
      <c r="Z13" s="138">
        <v>6994</v>
      </c>
      <c r="AA13" s="138">
        <v>6948</v>
      </c>
      <c r="AB13" s="138">
        <v>6937</v>
      </c>
      <c r="AC13" s="138">
        <v>6715</v>
      </c>
      <c r="AD13" s="138">
        <v>6717</v>
      </c>
      <c r="AE13" s="138">
        <v>6852</v>
      </c>
      <c r="AF13" s="14">
        <v>7044</v>
      </c>
      <c r="AG13" s="14">
        <f t="shared" si="14"/>
        <v>96804</v>
      </c>
      <c r="AH13" s="138">
        <v>8871</v>
      </c>
      <c r="AI13" s="138">
        <v>8824</v>
      </c>
      <c r="AJ13" s="138">
        <v>8740</v>
      </c>
      <c r="AK13" s="138">
        <v>8337</v>
      </c>
      <c r="AL13" s="138">
        <v>7975</v>
      </c>
      <c r="AM13" s="138">
        <v>7712</v>
      </c>
      <c r="AN13" s="138">
        <v>7673</v>
      </c>
      <c r="AO13" s="138">
        <v>7649</v>
      </c>
      <c r="AP13" s="138">
        <v>7580</v>
      </c>
      <c r="AQ13" s="138">
        <v>7579</v>
      </c>
      <c r="AR13" s="138">
        <v>7773</v>
      </c>
      <c r="AS13" s="14">
        <v>8091</v>
      </c>
    </row>
    <row r="14" spans="2:45" x14ac:dyDescent="0.25">
      <c r="B14" s="285" t="s">
        <v>36</v>
      </c>
      <c r="C14" s="13">
        <v>1652</v>
      </c>
      <c r="D14" s="14">
        <v>929</v>
      </c>
      <c r="E14" s="14">
        <v>271</v>
      </c>
      <c r="F14" s="214">
        <f t="shared" si="0"/>
        <v>24.118038740920095</v>
      </c>
      <c r="G14" s="13">
        <v>2449</v>
      </c>
      <c r="H14" s="14">
        <v>1033</v>
      </c>
      <c r="I14" s="14">
        <v>305</v>
      </c>
      <c r="J14" s="214">
        <f t="shared" si="2"/>
        <v>13.899959167006942</v>
      </c>
      <c r="K14" s="13">
        <f t="shared" si="6"/>
        <v>797</v>
      </c>
      <c r="L14" s="14">
        <f t="shared" si="7"/>
        <v>104</v>
      </c>
      <c r="M14" s="14">
        <f t="shared" si="8"/>
        <v>34</v>
      </c>
      <c r="N14" s="290">
        <f t="shared" si="3"/>
        <v>-10.218079573913153</v>
      </c>
      <c r="O14" s="291">
        <f t="shared" si="13"/>
        <v>48.244552058111381</v>
      </c>
      <c r="P14" s="132">
        <f t="shared" si="9"/>
        <v>11.194833153928956</v>
      </c>
      <c r="Q14" s="132">
        <f t="shared" si="10"/>
        <v>12.546125461254611</v>
      </c>
      <c r="R14" s="51">
        <f t="shared" si="11"/>
        <v>-42.366958954156388</v>
      </c>
      <c r="T14" s="14">
        <f t="shared" si="15"/>
        <v>34041</v>
      </c>
      <c r="U14" s="138">
        <v>3327</v>
      </c>
      <c r="V14" s="138">
        <v>3253</v>
      </c>
      <c r="W14" s="138">
        <v>3180</v>
      </c>
      <c r="X14" s="138">
        <v>3012</v>
      </c>
      <c r="Y14" s="138">
        <v>2828</v>
      </c>
      <c r="Z14" s="138">
        <v>2637</v>
      </c>
      <c r="AA14" s="138">
        <v>2601</v>
      </c>
      <c r="AB14" s="138">
        <v>2580</v>
      </c>
      <c r="AC14" s="138">
        <v>2575</v>
      </c>
      <c r="AD14" s="138">
        <v>2621</v>
      </c>
      <c r="AE14" s="138">
        <v>2673</v>
      </c>
      <c r="AF14" s="14">
        <v>2754</v>
      </c>
      <c r="AG14" s="14">
        <f t="shared" si="14"/>
        <v>39843</v>
      </c>
      <c r="AH14" s="138">
        <v>3810</v>
      </c>
      <c r="AI14" s="138">
        <v>3843</v>
      </c>
      <c r="AJ14" s="138">
        <v>3719</v>
      </c>
      <c r="AK14" s="138">
        <v>3722</v>
      </c>
      <c r="AL14" s="138">
        <v>3505</v>
      </c>
      <c r="AM14" s="138">
        <v>3083</v>
      </c>
      <c r="AN14" s="138">
        <v>3045</v>
      </c>
      <c r="AO14" s="138">
        <v>3051</v>
      </c>
      <c r="AP14" s="138">
        <v>2942</v>
      </c>
      <c r="AQ14" s="138">
        <v>2918</v>
      </c>
      <c r="AR14" s="138">
        <v>3030</v>
      </c>
      <c r="AS14" s="14">
        <v>3175</v>
      </c>
    </row>
    <row r="15" spans="2:45" x14ac:dyDescent="0.25">
      <c r="B15" s="285" t="s">
        <v>37</v>
      </c>
      <c r="C15" s="13">
        <v>1126</v>
      </c>
      <c r="D15" s="14">
        <v>646</v>
      </c>
      <c r="E15" s="14">
        <v>172</v>
      </c>
      <c r="F15" s="214">
        <f t="shared" si="0"/>
        <v>56.732682060390765</v>
      </c>
      <c r="G15" s="13">
        <v>1329</v>
      </c>
      <c r="H15" s="14">
        <v>727</v>
      </c>
      <c r="I15" s="14">
        <v>143</v>
      </c>
      <c r="J15" s="214">
        <f t="shared" si="2"/>
        <v>38.110609480812641</v>
      </c>
      <c r="K15" s="13">
        <f t="shared" si="6"/>
        <v>203</v>
      </c>
      <c r="L15" s="14">
        <f t="shared" si="7"/>
        <v>81</v>
      </c>
      <c r="M15" s="14">
        <f t="shared" si="8"/>
        <v>-29</v>
      </c>
      <c r="N15" s="290">
        <f t="shared" si="3"/>
        <v>-18.622072579578123</v>
      </c>
      <c r="O15" s="291">
        <f t="shared" si="13"/>
        <v>18.02841918294849</v>
      </c>
      <c r="P15" s="132">
        <f t="shared" si="9"/>
        <v>12.538699690402478</v>
      </c>
      <c r="Q15" s="132">
        <f t="shared" si="10"/>
        <v>-16.86046511627907</v>
      </c>
      <c r="R15" s="51">
        <f t="shared" si="11"/>
        <v>-32.82424151876922</v>
      </c>
      <c r="T15" s="14">
        <f t="shared" si="15"/>
        <v>50649</v>
      </c>
      <c r="U15" s="138">
        <v>5323</v>
      </c>
      <c r="V15" s="138">
        <v>5252</v>
      </c>
      <c r="W15" s="138">
        <v>5059</v>
      </c>
      <c r="X15" s="138">
        <v>4760</v>
      </c>
      <c r="Y15" s="138">
        <v>4411</v>
      </c>
      <c r="Z15" s="138">
        <v>4067</v>
      </c>
      <c r="AA15" s="138">
        <v>3815</v>
      </c>
      <c r="AB15" s="138">
        <v>3690</v>
      </c>
      <c r="AC15" s="138">
        <v>3570</v>
      </c>
      <c r="AD15" s="138">
        <v>3498</v>
      </c>
      <c r="AE15" s="138">
        <v>3552</v>
      </c>
      <c r="AF15" s="14">
        <v>3652</v>
      </c>
      <c r="AG15" s="14">
        <f t="shared" si="14"/>
        <v>63881</v>
      </c>
      <c r="AH15" s="138">
        <v>6245</v>
      </c>
      <c r="AI15" s="138">
        <v>6165</v>
      </c>
      <c r="AJ15" s="138">
        <v>5940</v>
      </c>
      <c r="AK15" s="138">
        <v>5644</v>
      </c>
      <c r="AL15" s="138">
        <v>5243</v>
      </c>
      <c r="AM15" s="138">
        <v>5033</v>
      </c>
      <c r="AN15" s="138">
        <v>4985</v>
      </c>
      <c r="AO15" s="138">
        <v>4937</v>
      </c>
      <c r="AP15" s="138">
        <v>4927</v>
      </c>
      <c r="AQ15" s="138">
        <v>4842</v>
      </c>
      <c r="AR15" s="138">
        <v>4879</v>
      </c>
      <c r="AS15" s="14">
        <v>5041</v>
      </c>
    </row>
    <row r="16" spans="2:45" x14ac:dyDescent="0.25">
      <c r="B16" s="285" t="s">
        <v>38</v>
      </c>
      <c r="C16" s="13">
        <v>641</v>
      </c>
      <c r="D16" s="14">
        <v>397</v>
      </c>
      <c r="E16" s="14">
        <v>112</v>
      </c>
      <c r="F16" s="214">
        <f t="shared" si="0"/>
        <v>44.934477379095163</v>
      </c>
      <c r="G16" s="13">
        <v>665</v>
      </c>
      <c r="H16" s="14">
        <v>404</v>
      </c>
      <c r="I16" s="14">
        <v>104</v>
      </c>
      <c r="J16" s="214">
        <f t="shared" si="2"/>
        <v>41.066165413533838</v>
      </c>
      <c r="K16" s="13">
        <f t="shared" si="6"/>
        <v>24</v>
      </c>
      <c r="L16" s="14">
        <f t="shared" si="7"/>
        <v>7</v>
      </c>
      <c r="M16" s="14">
        <f t="shared" si="8"/>
        <v>-8</v>
      </c>
      <c r="N16" s="290">
        <f t="shared" si="3"/>
        <v>-3.8683119655613254</v>
      </c>
      <c r="O16" s="291">
        <f t="shared" si="13"/>
        <v>3.74414976599064</v>
      </c>
      <c r="P16" s="132">
        <f t="shared" si="9"/>
        <v>1.7632241813602016</v>
      </c>
      <c r="Q16" s="132">
        <f t="shared" si="10"/>
        <v>-7.1428571428571423</v>
      </c>
      <c r="R16" s="51">
        <f t="shared" si="11"/>
        <v>-8.6087837028254324</v>
      </c>
      <c r="T16" s="14">
        <f t="shared" si="15"/>
        <v>27309</v>
      </c>
      <c r="U16" s="138">
        <v>2575</v>
      </c>
      <c r="V16" s="138">
        <v>2539</v>
      </c>
      <c r="W16" s="138">
        <v>2553</v>
      </c>
      <c r="X16" s="138">
        <v>2353</v>
      </c>
      <c r="Y16" s="138">
        <v>2131</v>
      </c>
      <c r="Z16" s="138">
        <v>2049</v>
      </c>
      <c r="AA16" s="138">
        <v>2066</v>
      </c>
      <c r="AB16" s="138">
        <v>2096</v>
      </c>
      <c r="AC16" s="138">
        <v>2092</v>
      </c>
      <c r="AD16" s="138">
        <v>2135</v>
      </c>
      <c r="AE16" s="138">
        <v>2307</v>
      </c>
      <c r="AF16" s="14">
        <v>2413</v>
      </c>
      <c r="AG16" s="14">
        <f t="shared" si="14"/>
        <v>28803</v>
      </c>
      <c r="AH16" s="138">
        <v>2798</v>
      </c>
      <c r="AI16" s="138">
        <v>2813</v>
      </c>
      <c r="AJ16" s="138">
        <v>2671</v>
      </c>
      <c r="AK16" s="138">
        <v>2521</v>
      </c>
      <c r="AL16" s="138">
        <v>2331</v>
      </c>
      <c r="AM16" s="138">
        <v>2233</v>
      </c>
      <c r="AN16" s="138">
        <v>2189</v>
      </c>
      <c r="AO16" s="138">
        <v>2159</v>
      </c>
      <c r="AP16" s="138">
        <v>2099</v>
      </c>
      <c r="AQ16" s="138">
        <v>2146</v>
      </c>
      <c r="AR16" s="138">
        <v>2357</v>
      </c>
      <c r="AS16" s="14">
        <v>2486</v>
      </c>
    </row>
    <row r="17" spans="2:45" x14ac:dyDescent="0.25">
      <c r="B17" s="285" t="s">
        <v>39</v>
      </c>
      <c r="C17" s="13">
        <v>1558</v>
      </c>
      <c r="D17" s="14">
        <v>892</v>
      </c>
      <c r="E17" s="14">
        <v>291</v>
      </c>
      <c r="F17" s="214">
        <f t="shared" si="0"/>
        <v>37.728498074454428</v>
      </c>
      <c r="G17" s="13">
        <v>1638</v>
      </c>
      <c r="H17" s="14">
        <v>1015</v>
      </c>
      <c r="I17" s="14">
        <v>339</v>
      </c>
      <c r="J17" s="214">
        <f t="shared" si="2"/>
        <v>33.169719169719173</v>
      </c>
      <c r="K17" s="13">
        <f t="shared" si="6"/>
        <v>80</v>
      </c>
      <c r="L17" s="14">
        <f t="shared" si="7"/>
        <v>123</v>
      </c>
      <c r="M17" s="14">
        <f t="shared" si="8"/>
        <v>48</v>
      </c>
      <c r="N17" s="290">
        <f t="shared" si="3"/>
        <v>-4.5587789047352558</v>
      </c>
      <c r="O17" s="291">
        <f t="shared" si="13"/>
        <v>5.1347881899871632</v>
      </c>
      <c r="P17" s="132">
        <f t="shared" si="9"/>
        <v>13.789237668161435</v>
      </c>
      <c r="Q17" s="132">
        <f t="shared" si="10"/>
        <v>16.494845360824741</v>
      </c>
      <c r="R17" s="51">
        <f t="shared" si="11"/>
        <v>-12.083117901324457</v>
      </c>
      <c r="T17" s="14">
        <f>SUM(U17:AF17)</f>
        <v>54332</v>
      </c>
      <c r="U17" s="138">
        <v>5015</v>
      </c>
      <c r="V17" s="138">
        <v>5050</v>
      </c>
      <c r="W17" s="138">
        <v>4973</v>
      </c>
      <c r="X17" s="138">
        <v>4695</v>
      </c>
      <c r="Y17" s="138">
        <v>4509</v>
      </c>
      <c r="Z17" s="138">
        <v>4395</v>
      </c>
      <c r="AA17" s="138">
        <v>4396</v>
      </c>
      <c r="AB17" s="138">
        <v>4448</v>
      </c>
      <c r="AC17" s="138">
        <v>4246</v>
      </c>
      <c r="AD17" s="138">
        <v>4151</v>
      </c>
      <c r="AE17" s="138">
        <v>4178</v>
      </c>
      <c r="AF17" s="14">
        <v>4276</v>
      </c>
      <c r="AG17" s="14">
        <f t="shared" si="14"/>
        <v>58781</v>
      </c>
      <c r="AH17" s="138">
        <v>5464</v>
      </c>
      <c r="AI17" s="138">
        <v>5498</v>
      </c>
      <c r="AJ17" s="138">
        <v>5303</v>
      </c>
      <c r="AK17" s="138">
        <v>5178</v>
      </c>
      <c r="AL17" s="138">
        <v>4890</v>
      </c>
      <c r="AM17" s="138">
        <v>4630</v>
      </c>
      <c r="AN17" s="138">
        <v>4614</v>
      </c>
      <c r="AO17" s="138">
        <v>4629</v>
      </c>
      <c r="AP17" s="138">
        <v>4550</v>
      </c>
      <c r="AQ17" s="138">
        <v>4530</v>
      </c>
      <c r="AR17" s="138">
        <v>4686</v>
      </c>
      <c r="AS17" s="14">
        <v>4809</v>
      </c>
    </row>
    <row r="18" spans="2:45" x14ac:dyDescent="0.25">
      <c r="B18" s="285" t="s">
        <v>40</v>
      </c>
      <c r="C18" s="13">
        <v>1648</v>
      </c>
      <c r="D18" s="14">
        <v>1149</v>
      </c>
      <c r="E18" s="14">
        <v>538</v>
      </c>
      <c r="F18" s="214">
        <f t="shared" si="0"/>
        <v>25.043082524271846</v>
      </c>
      <c r="G18" s="13">
        <v>2095</v>
      </c>
      <c r="H18" s="14">
        <v>1314</v>
      </c>
      <c r="I18" s="14">
        <v>522</v>
      </c>
      <c r="J18" s="214">
        <f t="shared" si="2"/>
        <v>16.848687350835323</v>
      </c>
      <c r="K18" s="13">
        <f t="shared" si="6"/>
        <v>447</v>
      </c>
      <c r="L18" s="14">
        <f t="shared" si="7"/>
        <v>165</v>
      </c>
      <c r="M18" s="14">
        <f t="shared" si="8"/>
        <v>-16</v>
      </c>
      <c r="N18" s="290">
        <f t="shared" si="3"/>
        <v>-8.1943951734365221</v>
      </c>
      <c r="O18" s="291">
        <f t="shared" si="13"/>
        <v>27.123786407766993</v>
      </c>
      <c r="P18" s="132">
        <f t="shared" si="9"/>
        <v>14.360313315926893</v>
      </c>
      <c r="Q18" s="132">
        <f t="shared" si="10"/>
        <v>-2.9739776951672861</v>
      </c>
      <c r="R18" s="51">
        <f t="shared" si="11"/>
        <v>-32.72119223140556</v>
      </c>
      <c r="T18" s="14">
        <f t="shared" si="15"/>
        <v>35298</v>
      </c>
      <c r="U18" s="138">
        <v>3576</v>
      </c>
      <c r="V18" s="138">
        <v>3576</v>
      </c>
      <c r="W18" s="138">
        <v>3335</v>
      </c>
      <c r="X18" s="138">
        <v>2952</v>
      </c>
      <c r="Y18" s="138">
        <v>2820</v>
      </c>
      <c r="Z18" s="138">
        <v>2726</v>
      </c>
      <c r="AA18" s="138">
        <v>2662</v>
      </c>
      <c r="AB18" s="138">
        <v>2687</v>
      </c>
      <c r="AC18" s="138">
        <v>2641</v>
      </c>
      <c r="AD18" s="138">
        <v>2682</v>
      </c>
      <c r="AE18" s="138">
        <v>2753</v>
      </c>
      <c r="AF18" s="14">
        <v>2888</v>
      </c>
      <c r="AG18" s="14">
        <f t="shared" si="14"/>
        <v>41271</v>
      </c>
      <c r="AH18" s="138">
        <v>4141</v>
      </c>
      <c r="AI18" s="138">
        <v>4154</v>
      </c>
      <c r="AJ18" s="138">
        <v>3994</v>
      </c>
      <c r="AK18" s="138">
        <v>3652</v>
      </c>
      <c r="AL18" s="138">
        <v>3393</v>
      </c>
      <c r="AM18" s="138">
        <v>3211</v>
      </c>
      <c r="AN18" s="138">
        <v>3059</v>
      </c>
      <c r="AO18" s="138">
        <v>3088</v>
      </c>
      <c r="AP18" s="138">
        <v>2949</v>
      </c>
      <c r="AQ18" s="138">
        <v>3066</v>
      </c>
      <c r="AR18" s="138">
        <v>3204</v>
      </c>
      <c r="AS18" s="14">
        <v>3360</v>
      </c>
    </row>
    <row r="19" spans="2:45" x14ac:dyDescent="0.25">
      <c r="B19" s="285" t="s">
        <v>41</v>
      </c>
      <c r="C19" s="13">
        <v>1874</v>
      </c>
      <c r="D19" s="14">
        <v>1018</v>
      </c>
      <c r="E19" s="14">
        <v>467</v>
      </c>
      <c r="F19" s="214">
        <f t="shared" si="0"/>
        <v>31.505869797225188</v>
      </c>
      <c r="G19" s="13">
        <v>1917</v>
      </c>
      <c r="H19" s="14">
        <v>1033</v>
      </c>
      <c r="I19" s="14">
        <v>437</v>
      </c>
      <c r="J19" s="214">
        <f t="shared" si="2"/>
        <v>27.395931142410017</v>
      </c>
      <c r="K19" s="13">
        <f t="shared" si="6"/>
        <v>43</v>
      </c>
      <c r="L19" s="14">
        <f t="shared" si="7"/>
        <v>15</v>
      </c>
      <c r="M19" s="14">
        <f t="shared" si="8"/>
        <v>-30</v>
      </c>
      <c r="N19" s="290">
        <f t="shared" si="3"/>
        <v>-4.1099386548151706</v>
      </c>
      <c r="O19" s="291">
        <f t="shared" si="13"/>
        <v>2.2945570971184632</v>
      </c>
      <c r="P19" s="132">
        <f t="shared" si="9"/>
        <v>1.4734774066797642</v>
      </c>
      <c r="Q19" s="132">
        <f t="shared" si="10"/>
        <v>-6.4239828693790146</v>
      </c>
      <c r="R19" s="51">
        <f t="shared" si="11"/>
        <v>-13.044993460796771</v>
      </c>
      <c r="T19" s="14">
        <f t="shared" si="15"/>
        <v>52518</v>
      </c>
      <c r="U19" s="138">
        <v>4954</v>
      </c>
      <c r="V19" s="138">
        <v>4894</v>
      </c>
      <c r="W19" s="138">
        <v>4723</v>
      </c>
      <c r="X19" s="138">
        <v>4417</v>
      </c>
      <c r="Y19" s="138">
        <v>4131</v>
      </c>
      <c r="Z19" s="138">
        <v>3992</v>
      </c>
      <c r="AA19" s="138">
        <v>3956</v>
      </c>
      <c r="AB19" s="138">
        <v>4260</v>
      </c>
      <c r="AC19" s="138">
        <v>4158</v>
      </c>
      <c r="AD19" s="138">
        <v>4120</v>
      </c>
      <c r="AE19" s="138">
        <v>4352</v>
      </c>
      <c r="AF19" s="14">
        <v>4561</v>
      </c>
      <c r="AG19" s="14">
        <f t="shared" si="14"/>
        <v>59042</v>
      </c>
      <c r="AH19" s="138">
        <v>6065</v>
      </c>
      <c r="AI19" s="138">
        <v>6025</v>
      </c>
      <c r="AJ19" s="138">
        <v>5689</v>
      </c>
      <c r="AK19" s="138">
        <v>5358</v>
      </c>
      <c r="AL19" s="138">
        <v>4899</v>
      </c>
      <c r="AM19" s="138">
        <v>4418</v>
      </c>
      <c r="AN19" s="138">
        <v>4390</v>
      </c>
      <c r="AO19" s="138">
        <v>4374</v>
      </c>
      <c r="AP19" s="138">
        <v>4295</v>
      </c>
      <c r="AQ19" s="138">
        <v>4342</v>
      </c>
      <c r="AR19" s="138">
        <v>4496</v>
      </c>
      <c r="AS19" s="14">
        <v>4691</v>
      </c>
    </row>
    <row r="20" spans="2:45" x14ac:dyDescent="0.25">
      <c r="B20" s="285" t="s">
        <v>42</v>
      </c>
      <c r="C20" s="13">
        <v>4969</v>
      </c>
      <c r="D20" s="14">
        <v>1814</v>
      </c>
      <c r="E20" s="14">
        <v>451</v>
      </c>
      <c r="F20" s="214">
        <f t="shared" si="0"/>
        <v>16.882873817669552</v>
      </c>
      <c r="G20" s="13">
        <v>8249</v>
      </c>
      <c r="H20" s="14">
        <v>2474</v>
      </c>
      <c r="I20" s="14">
        <v>544</v>
      </c>
      <c r="J20" s="214">
        <f t="shared" si="2"/>
        <v>8.3944720572190565</v>
      </c>
      <c r="K20" s="13">
        <f t="shared" si="6"/>
        <v>3280</v>
      </c>
      <c r="L20" s="14">
        <f t="shared" si="7"/>
        <v>660</v>
      </c>
      <c r="M20" s="14">
        <f t="shared" si="8"/>
        <v>93</v>
      </c>
      <c r="N20" s="290">
        <f t="shared" si="3"/>
        <v>-8.4884017604504951</v>
      </c>
      <c r="O20" s="291">
        <f t="shared" si="13"/>
        <v>66.009257395854291</v>
      </c>
      <c r="P20" s="132">
        <f t="shared" si="9"/>
        <v>36.383682469680259</v>
      </c>
      <c r="Q20" s="132">
        <f t="shared" si="10"/>
        <v>20.620842572062084</v>
      </c>
      <c r="R20" s="51">
        <f t="shared" si="11"/>
        <v>-50.278180433751544</v>
      </c>
      <c r="T20" s="14">
        <f t="shared" si="15"/>
        <v>69246</v>
      </c>
      <c r="U20" s="138">
        <v>7141</v>
      </c>
      <c r="V20" s="138">
        <v>6918</v>
      </c>
      <c r="W20" s="138">
        <v>6504</v>
      </c>
      <c r="X20" s="138">
        <v>6048</v>
      </c>
      <c r="Y20" s="138">
        <v>5825</v>
      </c>
      <c r="Z20" s="138">
        <v>5605</v>
      </c>
      <c r="AA20" s="138">
        <v>5595</v>
      </c>
      <c r="AB20" s="138">
        <v>5605</v>
      </c>
      <c r="AC20" s="138">
        <v>5296</v>
      </c>
      <c r="AD20" s="138">
        <v>5045</v>
      </c>
      <c r="AE20" s="138">
        <v>4871</v>
      </c>
      <c r="AF20" s="14">
        <v>4793</v>
      </c>
      <c r="AG20" s="14">
        <f t="shared" si="14"/>
        <v>83891</v>
      </c>
      <c r="AH20" s="138">
        <v>7479</v>
      </c>
      <c r="AI20" s="138">
        <v>7474</v>
      </c>
      <c r="AJ20" s="138">
        <v>7226</v>
      </c>
      <c r="AK20" s="138">
        <v>6950</v>
      </c>
      <c r="AL20" s="138">
        <v>6664</v>
      </c>
      <c r="AM20" s="138">
        <v>6425</v>
      </c>
      <c r="AN20" s="138">
        <v>6520</v>
      </c>
      <c r="AO20" s="138">
        <v>7041</v>
      </c>
      <c r="AP20" s="138">
        <v>7000</v>
      </c>
      <c r="AQ20" s="138">
        <v>6964</v>
      </c>
      <c r="AR20" s="138">
        <v>7034</v>
      </c>
      <c r="AS20" s="14">
        <v>7114</v>
      </c>
    </row>
    <row r="21" spans="2:45" x14ac:dyDescent="0.25">
      <c r="B21" s="285" t="s">
        <v>43</v>
      </c>
      <c r="C21" s="13">
        <v>1769</v>
      </c>
      <c r="D21" s="14">
        <v>1232</v>
      </c>
      <c r="E21" s="14">
        <v>566</v>
      </c>
      <c r="F21" s="214">
        <f t="shared" si="0"/>
        <v>32.961560203504803</v>
      </c>
      <c r="G21" s="13">
        <v>1694</v>
      </c>
      <c r="H21" s="14">
        <v>1123</v>
      </c>
      <c r="I21" s="14">
        <v>479</v>
      </c>
      <c r="J21" s="214">
        <f t="shared" si="2"/>
        <v>30.744982290436838</v>
      </c>
      <c r="K21" s="13">
        <f t="shared" si="6"/>
        <v>-75</v>
      </c>
      <c r="L21" s="14">
        <f t="shared" si="7"/>
        <v>-109</v>
      </c>
      <c r="M21" s="14">
        <f t="shared" si="8"/>
        <v>-87</v>
      </c>
      <c r="N21" s="290">
        <f t="shared" si="3"/>
        <v>-2.2165779130679653</v>
      </c>
      <c r="O21" s="291">
        <f t="shared" si="13"/>
        <v>-4.23968343697004</v>
      </c>
      <c r="P21" s="132">
        <f t="shared" si="9"/>
        <v>-8.8474025974025974</v>
      </c>
      <c r="Q21" s="132">
        <f t="shared" si="10"/>
        <v>-15.371024734982333</v>
      </c>
      <c r="R21" s="51">
        <f t="shared" si="11"/>
        <v>-6.7247360239709657</v>
      </c>
      <c r="T21" s="14">
        <f t="shared" si="15"/>
        <v>52082</v>
      </c>
      <c r="U21" s="138">
        <v>4850</v>
      </c>
      <c r="V21" s="138">
        <v>4838</v>
      </c>
      <c r="W21" s="138">
        <v>4704</v>
      </c>
      <c r="X21" s="138">
        <v>4329</v>
      </c>
      <c r="Y21" s="138">
        <v>4126</v>
      </c>
      <c r="Z21" s="138">
        <v>3981</v>
      </c>
      <c r="AA21" s="138">
        <v>3975</v>
      </c>
      <c r="AB21" s="138">
        <v>4190</v>
      </c>
      <c r="AC21" s="138">
        <v>4133</v>
      </c>
      <c r="AD21" s="138">
        <v>4148</v>
      </c>
      <c r="AE21" s="138">
        <v>4324</v>
      </c>
      <c r="AF21" s="14">
        <v>4484</v>
      </c>
      <c r="AG21" s="14">
        <f t="shared" si="14"/>
        <v>58309</v>
      </c>
      <c r="AH21" s="138">
        <v>5649</v>
      </c>
      <c r="AI21" s="138">
        <v>5639</v>
      </c>
      <c r="AJ21" s="138">
        <v>5525</v>
      </c>
      <c r="AK21" s="138">
        <v>5289</v>
      </c>
      <c r="AL21" s="138">
        <v>4891</v>
      </c>
      <c r="AM21" s="138">
        <v>4562</v>
      </c>
      <c r="AN21" s="138">
        <v>4543</v>
      </c>
      <c r="AO21" s="138">
        <v>4483</v>
      </c>
      <c r="AP21" s="138">
        <v>4347</v>
      </c>
      <c r="AQ21" s="138">
        <v>4332</v>
      </c>
      <c r="AR21" s="138">
        <v>4446</v>
      </c>
      <c r="AS21" s="14">
        <v>4603</v>
      </c>
    </row>
    <row r="22" spans="2:45" x14ac:dyDescent="0.25">
      <c r="B22" s="286" t="s">
        <v>44</v>
      </c>
      <c r="C22" s="156">
        <v>743</v>
      </c>
      <c r="D22" s="158">
        <v>589</v>
      </c>
      <c r="E22" s="14">
        <v>320</v>
      </c>
      <c r="F22" s="292">
        <f t="shared" si="0"/>
        <v>81.61911170928667</v>
      </c>
      <c r="G22" s="156">
        <v>900</v>
      </c>
      <c r="H22" s="158">
        <v>699</v>
      </c>
      <c r="I22" s="14">
        <v>377</v>
      </c>
      <c r="J22" s="292">
        <f t="shared" si="2"/>
        <v>62.563333333333333</v>
      </c>
      <c r="K22" s="156">
        <f t="shared" si="6"/>
        <v>157</v>
      </c>
      <c r="L22" s="158">
        <f t="shared" si="7"/>
        <v>110</v>
      </c>
      <c r="M22" s="14">
        <f t="shared" si="8"/>
        <v>57</v>
      </c>
      <c r="N22" s="290">
        <f t="shared" si="3"/>
        <v>-19.055778375953338</v>
      </c>
      <c r="O22" s="293">
        <f t="shared" si="13"/>
        <v>21.130551816958278</v>
      </c>
      <c r="P22" s="294">
        <f t="shared" si="9"/>
        <v>18.675721561969443</v>
      </c>
      <c r="Q22" s="132">
        <f t="shared" si="10"/>
        <v>17.8125</v>
      </c>
      <c r="R22" s="51">
        <f t="shared" si="11"/>
        <v>-23.347201380758424</v>
      </c>
      <c r="T22" s="158">
        <f t="shared" si="15"/>
        <v>56307</v>
      </c>
      <c r="U22" s="138">
        <v>5225</v>
      </c>
      <c r="V22" s="138">
        <v>5237</v>
      </c>
      <c r="W22" s="138">
        <v>5060</v>
      </c>
      <c r="X22" s="138">
        <v>4760</v>
      </c>
      <c r="Y22" s="138">
        <v>4572</v>
      </c>
      <c r="Z22" s="138">
        <v>4628</v>
      </c>
      <c r="AA22" s="138">
        <v>4308</v>
      </c>
      <c r="AB22" s="138">
        <v>4448</v>
      </c>
      <c r="AC22" s="138">
        <v>4469</v>
      </c>
      <c r="AD22" s="138">
        <v>4420</v>
      </c>
      <c r="AE22" s="138">
        <v>4517</v>
      </c>
      <c r="AF22" s="158">
        <v>4663</v>
      </c>
      <c r="AG22" s="158">
        <f t="shared" si="14"/>
        <v>60643</v>
      </c>
      <c r="AH22" s="138">
        <v>5762</v>
      </c>
      <c r="AI22" s="138">
        <v>5794</v>
      </c>
      <c r="AJ22" s="138">
        <v>5650</v>
      </c>
      <c r="AK22" s="138">
        <v>5321</v>
      </c>
      <c r="AL22" s="138">
        <v>4999</v>
      </c>
      <c r="AM22" s="138">
        <v>4861</v>
      </c>
      <c r="AN22" s="138">
        <v>4645</v>
      </c>
      <c r="AO22" s="138">
        <v>4563</v>
      </c>
      <c r="AP22" s="138">
        <v>4596</v>
      </c>
      <c r="AQ22" s="138">
        <v>4657</v>
      </c>
      <c r="AR22" s="138">
        <v>4759</v>
      </c>
      <c r="AS22" s="158">
        <v>5036</v>
      </c>
    </row>
    <row r="23" spans="2:45" x14ac:dyDescent="0.25">
      <c r="B23" s="286" t="s">
        <v>45</v>
      </c>
      <c r="C23" s="156">
        <v>2675</v>
      </c>
      <c r="D23" s="158">
        <v>1965</v>
      </c>
      <c r="E23" s="14">
        <v>917</v>
      </c>
      <c r="F23" s="292">
        <f t="shared" si="0"/>
        <v>25.587663551401871</v>
      </c>
      <c r="G23" s="156">
        <v>2862</v>
      </c>
      <c r="H23" s="158">
        <v>1915</v>
      </c>
      <c r="I23" s="14">
        <v>860</v>
      </c>
      <c r="J23" s="292">
        <f t="shared" si="2"/>
        <v>22.303633822501748</v>
      </c>
      <c r="K23" s="156">
        <f t="shared" si="6"/>
        <v>187</v>
      </c>
      <c r="L23" s="158">
        <f t="shared" si="7"/>
        <v>-50</v>
      </c>
      <c r="M23" s="14">
        <f t="shared" si="8"/>
        <v>-57</v>
      </c>
      <c r="N23" s="290">
        <f t="shared" si="3"/>
        <v>-3.2840297289001228</v>
      </c>
      <c r="O23" s="293">
        <f t="shared" si="13"/>
        <v>6.990654205607477</v>
      </c>
      <c r="P23" s="294">
        <f t="shared" si="9"/>
        <v>-2.5445292620865136</v>
      </c>
      <c r="Q23" s="132">
        <f t="shared" si="10"/>
        <v>-6.2159214830970555</v>
      </c>
      <c r="R23" s="51">
        <f t="shared" si="11"/>
        <v>-12.834425942419431</v>
      </c>
      <c r="T23" s="158">
        <f t="shared" si="15"/>
        <v>63833</v>
      </c>
      <c r="U23" s="138">
        <v>6048</v>
      </c>
      <c r="V23" s="138">
        <v>5962</v>
      </c>
      <c r="W23" s="138">
        <v>5806</v>
      </c>
      <c r="X23" s="138">
        <v>5366</v>
      </c>
      <c r="Y23" s="138">
        <v>5127</v>
      </c>
      <c r="Z23" s="138">
        <v>5024</v>
      </c>
      <c r="AA23" s="138">
        <v>4963</v>
      </c>
      <c r="AB23" s="138">
        <v>5089</v>
      </c>
      <c r="AC23" s="138">
        <v>4998</v>
      </c>
      <c r="AD23" s="138">
        <v>5034</v>
      </c>
      <c r="AE23" s="138">
        <v>5130</v>
      </c>
      <c r="AF23" s="158">
        <v>5286</v>
      </c>
      <c r="AG23" s="158">
        <f t="shared" si="14"/>
        <v>68447</v>
      </c>
      <c r="AH23" s="138">
        <v>6198</v>
      </c>
      <c r="AI23" s="138">
        <v>6225</v>
      </c>
      <c r="AJ23" s="138">
        <v>6186</v>
      </c>
      <c r="AK23" s="138">
        <v>5870</v>
      </c>
      <c r="AL23" s="138">
        <v>5562</v>
      </c>
      <c r="AM23" s="138">
        <v>5417</v>
      </c>
      <c r="AN23" s="138">
        <v>5398</v>
      </c>
      <c r="AO23" s="138">
        <v>5569</v>
      </c>
      <c r="AP23" s="138">
        <v>5445</v>
      </c>
      <c r="AQ23" s="138">
        <v>5383</v>
      </c>
      <c r="AR23" s="138">
        <v>5519</v>
      </c>
      <c r="AS23" s="158">
        <v>5675</v>
      </c>
    </row>
    <row r="24" spans="2:45" x14ac:dyDescent="0.25">
      <c r="B24" s="286" t="s">
        <v>46</v>
      </c>
      <c r="C24" s="156">
        <v>2458</v>
      </c>
      <c r="D24" s="158">
        <v>1494</v>
      </c>
      <c r="E24" s="14">
        <v>422</v>
      </c>
      <c r="F24" s="292">
        <f t="shared" si="0"/>
        <v>24.901952807160292</v>
      </c>
      <c r="G24" s="156">
        <v>3030</v>
      </c>
      <c r="H24" s="158">
        <v>1486</v>
      </c>
      <c r="I24" s="14">
        <v>343</v>
      </c>
      <c r="J24" s="292">
        <f t="shared" si="2"/>
        <v>18.175247524752475</v>
      </c>
      <c r="K24" s="156">
        <f t="shared" si="6"/>
        <v>572</v>
      </c>
      <c r="L24" s="158">
        <f t="shared" si="7"/>
        <v>-8</v>
      </c>
      <c r="M24" s="14">
        <f t="shared" si="8"/>
        <v>-79</v>
      </c>
      <c r="N24" s="290">
        <f t="shared" si="3"/>
        <v>-6.7267052824078171</v>
      </c>
      <c r="O24" s="293">
        <f t="shared" si="13"/>
        <v>23.270951993490645</v>
      </c>
      <c r="P24" s="294">
        <f t="shared" si="9"/>
        <v>-0.53547523427041499</v>
      </c>
      <c r="Q24" s="132">
        <f t="shared" si="10"/>
        <v>-18.720379146919431</v>
      </c>
      <c r="R24" s="51">
        <f t="shared" si="11"/>
        <v>-27.012762149615931</v>
      </c>
      <c r="T24" s="158">
        <f t="shared" si="15"/>
        <v>55071</v>
      </c>
      <c r="U24" s="138">
        <v>5082</v>
      </c>
      <c r="V24" s="138">
        <v>5099</v>
      </c>
      <c r="W24" s="138">
        <v>5079</v>
      </c>
      <c r="X24" s="138">
        <v>4884</v>
      </c>
      <c r="Y24" s="138">
        <v>4827</v>
      </c>
      <c r="Z24" s="138">
        <v>4746</v>
      </c>
      <c r="AA24" s="138">
        <v>4675</v>
      </c>
      <c r="AB24" s="138">
        <v>4575</v>
      </c>
      <c r="AC24" s="138">
        <v>4415</v>
      </c>
      <c r="AD24" s="138">
        <v>4248</v>
      </c>
      <c r="AE24" s="138">
        <v>3746</v>
      </c>
      <c r="AF24" s="158">
        <v>3695</v>
      </c>
      <c r="AG24" s="158">
        <f t="shared" si="14"/>
        <v>61209</v>
      </c>
      <c r="AH24" s="138">
        <v>5665</v>
      </c>
      <c r="AI24" s="138">
        <v>5624</v>
      </c>
      <c r="AJ24" s="138">
        <v>5380</v>
      </c>
      <c r="AK24" s="138">
        <v>5151</v>
      </c>
      <c r="AL24" s="138">
        <v>5035</v>
      </c>
      <c r="AM24" s="138">
        <v>4918</v>
      </c>
      <c r="AN24" s="138">
        <v>4986</v>
      </c>
      <c r="AO24" s="138">
        <v>4923</v>
      </c>
      <c r="AP24" s="138">
        <v>4961</v>
      </c>
      <c r="AQ24" s="138">
        <v>4877</v>
      </c>
      <c r="AR24" s="138">
        <v>4807</v>
      </c>
      <c r="AS24" s="158">
        <v>4882</v>
      </c>
    </row>
    <row r="25" spans="2:45" x14ac:dyDescent="0.25">
      <c r="B25" s="286" t="s">
        <v>47</v>
      </c>
      <c r="C25" s="156">
        <v>3316</v>
      </c>
      <c r="D25" s="158">
        <v>929</v>
      </c>
      <c r="E25" s="14">
        <v>342</v>
      </c>
      <c r="F25" s="292">
        <f t="shared" si="0"/>
        <v>32.745778045838357</v>
      </c>
      <c r="G25" s="156">
        <v>4161</v>
      </c>
      <c r="H25" s="158">
        <v>1157</v>
      </c>
      <c r="I25" s="14">
        <v>498</v>
      </c>
      <c r="J25" s="292">
        <f t="shared" si="2"/>
        <v>23.199951934631098</v>
      </c>
      <c r="K25" s="156">
        <f t="shared" si="6"/>
        <v>845</v>
      </c>
      <c r="L25" s="158">
        <f t="shared" si="7"/>
        <v>228</v>
      </c>
      <c r="M25" s="14">
        <f t="shared" si="8"/>
        <v>156</v>
      </c>
      <c r="N25" s="290">
        <f t="shared" si="3"/>
        <v>-9.5458261112072584</v>
      </c>
      <c r="O25" s="293">
        <f t="shared" si="13"/>
        <v>25.482509047044633</v>
      </c>
      <c r="P25" s="294">
        <f t="shared" si="9"/>
        <v>24.542518837459635</v>
      </c>
      <c r="Q25" s="132">
        <f t="shared" si="10"/>
        <v>45.614035087719294</v>
      </c>
      <c r="R25" s="51">
        <f t="shared" si="11"/>
        <v>-29.151318676394776</v>
      </c>
      <c r="T25" s="158">
        <f t="shared" si="15"/>
        <v>96535</v>
      </c>
      <c r="U25" s="138">
        <v>9234</v>
      </c>
      <c r="V25" s="138">
        <v>9290</v>
      </c>
      <c r="W25" s="138">
        <v>9065</v>
      </c>
      <c r="X25" s="138">
        <v>8428</v>
      </c>
      <c r="Y25" s="138">
        <v>7963</v>
      </c>
      <c r="Z25" s="138">
        <v>7631</v>
      </c>
      <c r="AA25" s="138">
        <v>7516</v>
      </c>
      <c r="AB25" s="138">
        <v>7458</v>
      </c>
      <c r="AC25" s="138">
        <v>7446</v>
      </c>
      <c r="AD25" s="138">
        <v>7430</v>
      </c>
      <c r="AE25" s="138">
        <v>7478</v>
      </c>
      <c r="AF25" s="158">
        <v>7596</v>
      </c>
      <c r="AG25" s="158">
        <f t="shared" si="14"/>
        <v>108585</v>
      </c>
      <c r="AH25" s="138">
        <v>9943</v>
      </c>
      <c r="AI25" s="138">
        <v>10007</v>
      </c>
      <c r="AJ25" s="138">
        <v>9765</v>
      </c>
      <c r="AK25" s="138">
        <v>9327</v>
      </c>
      <c r="AL25" s="138">
        <v>8944</v>
      </c>
      <c r="AM25" s="138">
        <v>8743</v>
      </c>
      <c r="AN25" s="138">
        <v>8705</v>
      </c>
      <c r="AO25" s="138">
        <v>8564</v>
      </c>
      <c r="AP25" s="138">
        <v>8499</v>
      </c>
      <c r="AQ25" s="138">
        <v>8538</v>
      </c>
      <c r="AR25" s="138">
        <v>8672</v>
      </c>
      <c r="AS25" s="158">
        <v>8878</v>
      </c>
    </row>
    <row r="26" spans="2:45" x14ac:dyDescent="0.25">
      <c r="B26" s="286" t="s">
        <v>48</v>
      </c>
      <c r="C26" s="156">
        <v>2053</v>
      </c>
      <c r="D26" s="158">
        <v>1000</v>
      </c>
      <c r="E26" s="14">
        <v>237</v>
      </c>
      <c r="F26" s="292">
        <f t="shared" si="0"/>
        <v>26.022893326838773</v>
      </c>
      <c r="G26" s="156">
        <v>2032</v>
      </c>
      <c r="H26" s="158">
        <v>989</v>
      </c>
      <c r="I26" s="14">
        <v>209</v>
      </c>
      <c r="J26" s="292">
        <f t="shared" si="2"/>
        <v>22.591535433070867</v>
      </c>
      <c r="K26" s="156">
        <f t="shared" si="6"/>
        <v>-21</v>
      </c>
      <c r="L26" s="158">
        <f t="shared" si="7"/>
        <v>-11</v>
      </c>
      <c r="M26" s="14">
        <f t="shared" si="8"/>
        <v>-28</v>
      </c>
      <c r="N26" s="290">
        <f t="shared" si="3"/>
        <v>-3.4313578937679061</v>
      </c>
      <c r="O26" s="293">
        <f>SUM(K26)/C26*100</f>
        <v>-1.0228933268387725</v>
      </c>
      <c r="P26" s="294">
        <f t="shared" si="9"/>
        <v>-1.0999999999999999</v>
      </c>
      <c r="Q26" s="132">
        <f t="shared" si="10"/>
        <v>-11.814345991561181</v>
      </c>
      <c r="R26" s="51">
        <f t="shared" si="11"/>
        <v>-13.185919992336007</v>
      </c>
      <c r="T26" s="158">
        <f t="shared" si="15"/>
        <v>45906</v>
      </c>
      <c r="U26" s="138">
        <v>4273</v>
      </c>
      <c r="V26" s="138">
        <v>4276</v>
      </c>
      <c r="W26" s="138">
        <v>4279</v>
      </c>
      <c r="X26" s="138">
        <v>4035</v>
      </c>
      <c r="Y26" s="138">
        <v>3766</v>
      </c>
      <c r="Z26" s="138">
        <v>3551</v>
      </c>
      <c r="AA26" s="138">
        <v>3484</v>
      </c>
      <c r="AB26" s="138">
        <v>3662</v>
      </c>
      <c r="AC26" s="138">
        <v>3615</v>
      </c>
      <c r="AD26" s="138">
        <v>3621</v>
      </c>
      <c r="AE26" s="138">
        <v>3632</v>
      </c>
      <c r="AF26" s="158">
        <v>3712</v>
      </c>
      <c r="AG26" s="158">
        <f t="shared" si="14"/>
        <v>53425</v>
      </c>
      <c r="AH26" s="138">
        <v>5453</v>
      </c>
      <c r="AI26" s="138">
        <v>5436</v>
      </c>
      <c r="AJ26" s="138">
        <v>5246</v>
      </c>
      <c r="AK26" s="138">
        <v>4999</v>
      </c>
      <c r="AL26" s="138">
        <v>4484</v>
      </c>
      <c r="AM26" s="138">
        <v>4021</v>
      </c>
      <c r="AN26" s="138">
        <v>3981</v>
      </c>
      <c r="AO26" s="138">
        <v>3951</v>
      </c>
      <c r="AP26" s="138">
        <v>3944</v>
      </c>
      <c r="AQ26" s="138">
        <v>3915</v>
      </c>
      <c r="AR26" s="138">
        <v>3959</v>
      </c>
      <c r="AS26" s="158">
        <v>4036</v>
      </c>
    </row>
    <row r="27" spans="2:45" x14ac:dyDescent="0.25">
      <c r="B27" s="286" t="s">
        <v>49</v>
      </c>
      <c r="C27" s="156">
        <v>3385</v>
      </c>
      <c r="D27" s="158">
        <v>1350</v>
      </c>
      <c r="E27" s="14">
        <v>549</v>
      </c>
      <c r="F27" s="292">
        <f t="shared" si="0"/>
        <v>16.977548005908421</v>
      </c>
      <c r="G27" s="156">
        <v>3231</v>
      </c>
      <c r="H27" s="158">
        <v>1419</v>
      </c>
      <c r="I27" s="14">
        <v>473</v>
      </c>
      <c r="J27" s="292">
        <f t="shared" si="2"/>
        <v>13.897245434849891</v>
      </c>
      <c r="K27" s="156">
        <f t="shared" si="6"/>
        <v>-154</v>
      </c>
      <c r="L27" s="158">
        <f t="shared" si="7"/>
        <v>69</v>
      </c>
      <c r="M27" s="14">
        <f t="shared" si="8"/>
        <v>-76</v>
      </c>
      <c r="N27" s="290">
        <f t="shared" si="3"/>
        <v>-3.0803025710585299</v>
      </c>
      <c r="O27" s="293">
        <f t="shared" si="13"/>
        <v>-4.5494830132939441</v>
      </c>
      <c r="P27" s="294">
        <f t="shared" si="9"/>
        <v>5.1111111111111116</v>
      </c>
      <c r="Q27" s="132">
        <f t="shared" si="10"/>
        <v>-13.843351548269581</v>
      </c>
      <c r="R27" s="51">
        <f t="shared" si="11"/>
        <v>-18.143388962802767</v>
      </c>
      <c r="T27" s="158">
        <f t="shared" si="15"/>
        <v>44902</v>
      </c>
      <c r="U27" s="138">
        <v>4472</v>
      </c>
      <c r="V27" s="138">
        <v>4459</v>
      </c>
      <c r="W27" s="138">
        <v>4340</v>
      </c>
      <c r="X27" s="138">
        <v>3977</v>
      </c>
      <c r="Y27" s="138">
        <v>3774</v>
      </c>
      <c r="Z27" s="138">
        <v>3604</v>
      </c>
      <c r="AA27" s="138">
        <v>3552</v>
      </c>
      <c r="AB27" s="138">
        <v>3537</v>
      </c>
      <c r="AC27" s="138">
        <v>3511</v>
      </c>
      <c r="AD27" s="138">
        <v>3419</v>
      </c>
      <c r="AE27" s="138">
        <v>3175</v>
      </c>
      <c r="AF27" s="158">
        <v>3082</v>
      </c>
      <c r="AG27" s="158">
        <f t="shared" si="14"/>
        <v>57469</v>
      </c>
      <c r="AH27" s="138">
        <v>5730</v>
      </c>
      <c r="AI27" s="138">
        <v>5712</v>
      </c>
      <c r="AJ27" s="138">
        <v>5607</v>
      </c>
      <c r="AK27" s="138">
        <v>5268</v>
      </c>
      <c r="AL27" s="138">
        <v>4936</v>
      </c>
      <c r="AM27" s="138">
        <v>4551</v>
      </c>
      <c r="AN27" s="138">
        <v>4463</v>
      </c>
      <c r="AO27" s="138">
        <v>4420</v>
      </c>
      <c r="AP27" s="138">
        <v>4239</v>
      </c>
      <c r="AQ27" s="138">
        <v>4064</v>
      </c>
      <c r="AR27" s="138">
        <v>4264</v>
      </c>
      <c r="AS27" s="158">
        <v>4215</v>
      </c>
    </row>
    <row r="28" spans="2:45" x14ac:dyDescent="0.25">
      <c r="B28" s="286" t="s">
        <v>50</v>
      </c>
      <c r="C28" s="156">
        <v>2118</v>
      </c>
      <c r="D28" s="158">
        <v>1273</v>
      </c>
      <c r="E28" s="14">
        <v>607</v>
      </c>
      <c r="F28" s="292">
        <f t="shared" si="0"/>
        <v>30.283758262511803</v>
      </c>
      <c r="G28" s="156">
        <v>2004</v>
      </c>
      <c r="H28" s="158">
        <v>1302</v>
      </c>
      <c r="I28" s="14">
        <v>529</v>
      </c>
      <c r="J28" s="292">
        <f t="shared" si="2"/>
        <v>29.254491017964071</v>
      </c>
      <c r="K28" s="156">
        <f t="shared" si="6"/>
        <v>-114</v>
      </c>
      <c r="L28" s="158">
        <f t="shared" si="7"/>
        <v>29</v>
      </c>
      <c r="M28" s="14">
        <f t="shared" si="8"/>
        <v>-78</v>
      </c>
      <c r="N28" s="290">
        <f t="shared" si="3"/>
        <v>-1.0292672445477322</v>
      </c>
      <c r="O28" s="293">
        <f t="shared" si="13"/>
        <v>-5.382436260623229</v>
      </c>
      <c r="P28" s="294">
        <f t="shared" si="9"/>
        <v>2.2780832678711707</v>
      </c>
      <c r="Q28" s="132">
        <f t="shared" si="10"/>
        <v>-12.850082372322898</v>
      </c>
      <c r="R28" s="51">
        <f t="shared" si="11"/>
        <v>-3.3987434308041609</v>
      </c>
      <c r="T28" s="158">
        <f t="shared" si="15"/>
        <v>58626</v>
      </c>
      <c r="U28" s="138">
        <v>5642</v>
      </c>
      <c r="V28" s="138">
        <v>5672</v>
      </c>
      <c r="W28" s="138">
        <v>5293</v>
      </c>
      <c r="X28" s="138">
        <v>4983</v>
      </c>
      <c r="Y28" s="138">
        <v>4705</v>
      </c>
      <c r="Z28" s="138">
        <v>4610</v>
      </c>
      <c r="AA28" s="138">
        <v>4652</v>
      </c>
      <c r="AB28" s="138">
        <v>4600</v>
      </c>
      <c r="AC28" s="138">
        <v>4566</v>
      </c>
      <c r="AD28" s="138">
        <v>4576</v>
      </c>
      <c r="AE28" s="138">
        <v>4581</v>
      </c>
      <c r="AF28" s="158">
        <v>4746</v>
      </c>
      <c r="AG28" s="158">
        <f t="shared" si="14"/>
        <v>64141</v>
      </c>
      <c r="AH28" s="138">
        <v>6145</v>
      </c>
      <c r="AI28" s="138">
        <v>6100</v>
      </c>
      <c r="AJ28" s="138">
        <v>5706</v>
      </c>
      <c r="AK28" s="138">
        <v>5449</v>
      </c>
      <c r="AL28" s="138">
        <v>5109</v>
      </c>
      <c r="AM28" s="138">
        <v>4889</v>
      </c>
      <c r="AN28" s="138">
        <v>4939</v>
      </c>
      <c r="AO28" s="138">
        <v>4903</v>
      </c>
      <c r="AP28" s="138">
        <v>5056</v>
      </c>
      <c r="AQ28" s="138">
        <v>5137</v>
      </c>
      <c r="AR28" s="138">
        <v>5260</v>
      </c>
      <c r="AS28" s="158">
        <v>5448</v>
      </c>
    </row>
    <row r="29" spans="2:45" x14ac:dyDescent="0.25">
      <c r="B29" s="286" t="s">
        <v>51</v>
      </c>
      <c r="C29" s="156">
        <v>1886</v>
      </c>
      <c r="D29" s="158">
        <v>856</v>
      </c>
      <c r="E29" s="14">
        <v>419</v>
      </c>
      <c r="F29" s="292">
        <f t="shared" si="0"/>
        <v>17.23966065747614</v>
      </c>
      <c r="G29" s="156">
        <v>1652</v>
      </c>
      <c r="H29" s="158">
        <v>847</v>
      </c>
      <c r="I29" s="14">
        <v>365</v>
      </c>
      <c r="J29" s="292">
        <f t="shared" si="2"/>
        <v>17.509685230024214</v>
      </c>
      <c r="K29" s="156">
        <f t="shared" si="6"/>
        <v>-234</v>
      </c>
      <c r="L29" s="158">
        <f t="shared" si="7"/>
        <v>-9</v>
      </c>
      <c r="M29" s="14">
        <f t="shared" si="8"/>
        <v>-54</v>
      </c>
      <c r="N29" s="290">
        <f t="shared" si="3"/>
        <v>0.2700245725480741</v>
      </c>
      <c r="O29" s="293">
        <f t="shared" si="13"/>
        <v>-12.407211028632027</v>
      </c>
      <c r="P29" s="294">
        <f t="shared" si="9"/>
        <v>-1.0514018691588785</v>
      </c>
      <c r="Q29" s="132">
        <f t="shared" si="10"/>
        <v>-12.887828162291171</v>
      </c>
      <c r="R29" s="51">
        <f t="shared" si="11"/>
        <v>1.5662986523518108</v>
      </c>
      <c r="T29" s="158">
        <f t="shared" si="15"/>
        <v>28926</v>
      </c>
      <c r="U29" s="138">
        <v>2781</v>
      </c>
      <c r="V29" s="138">
        <v>2871</v>
      </c>
      <c r="W29" s="138">
        <v>2700</v>
      </c>
      <c r="X29" s="138">
        <v>2506</v>
      </c>
      <c r="Y29" s="138">
        <v>2337</v>
      </c>
      <c r="Z29" s="138">
        <v>2228</v>
      </c>
      <c r="AA29" s="138">
        <v>2237</v>
      </c>
      <c r="AB29" s="138">
        <v>2235</v>
      </c>
      <c r="AC29" s="138">
        <v>2222</v>
      </c>
      <c r="AD29" s="138">
        <v>2225</v>
      </c>
      <c r="AE29" s="138">
        <v>2253</v>
      </c>
      <c r="AF29" s="158">
        <v>2331</v>
      </c>
      <c r="AG29" s="158">
        <f t="shared" si="14"/>
        <v>32514</v>
      </c>
      <c r="AH29" s="138">
        <v>3084</v>
      </c>
      <c r="AI29" s="138">
        <v>3164</v>
      </c>
      <c r="AJ29" s="138">
        <v>3174</v>
      </c>
      <c r="AK29" s="138">
        <v>2908</v>
      </c>
      <c r="AL29" s="138">
        <v>2716</v>
      </c>
      <c r="AM29" s="138">
        <v>2521</v>
      </c>
      <c r="AN29" s="138">
        <v>2497</v>
      </c>
      <c r="AO29" s="138">
        <v>2539</v>
      </c>
      <c r="AP29" s="138">
        <v>2435</v>
      </c>
      <c r="AQ29" s="138">
        <v>2453</v>
      </c>
      <c r="AR29" s="138">
        <v>2481</v>
      </c>
      <c r="AS29" s="158">
        <v>2542</v>
      </c>
    </row>
    <row r="30" spans="2:45" x14ac:dyDescent="0.25">
      <c r="B30" s="286" t="s">
        <v>52</v>
      </c>
      <c r="C30" s="156">
        <v>1513</v>
      </c>
      <c r="D30" s="158">
        <v>627</v>
      </c>
      <c r="E30" s="14">
        <v>212</v>
      </c>
      <c r="F30" s="292">
        <f t="shared" si="0"/>
        <v>15.487111698612029</v>
      </c>
      <c r="G30" s="156">
        <v>1636</v>
      </c>
      <c r="H30" s="158">
        <v>780</v>
      </c>
      <c r="I30" s="14">
        <v>236</v>
      </c>
      <c r="J30" s="292">
        <f t="shared" si="2"/>
        <v>11.721882640586797</v>
      </c>
      <c r="K30" s="156">
        <f t="shared" si="6"/>
        <v>123</v>
      </c>
      <c r="L30" s="158">
        <f t="shared" si="7"/>
        <v>153</v>
      </c>
      <c r="M30" s="14">
        <f t="shared" si="8"/>
        <v>24</v>
      </c>
      <c r="N30" s="290">
        <f t="shared" si="3"/>
        <v>-3.7652290580252323</v>
      </c>
      <c r="O30" s="293">
        <f t="shared" si="13"/>
        <v>8.1295439524124262</v>
      </c>
      <c r="P30" s="294">
        <f t="shared" si="9"/>
        <v>24.401913875598087</v>
      </c>
      <c r="Q30" s="132">
        <f t="shared" si="10"/>
        <v>11.320754716981133</v>
      </c>
      <c r="R30" s="51">
        <f t="shared" si="11"/>
        <v>-24.312015896176923</v>
      </c>
      <c r="T30" s="158">
        <f t="shared" si="15"/>
        <v>19177</v>
      </c>
      <c r="U30" s="138">
        <v>1935</v>
      </c>
      <c r="V30" s="138">
        <v>1905</v>
      </c>
      <c r="W30" s="138">
        <v>1784</v>
      </c>
      <c r="X30" s="138">
        <v>1721</v>
      </c>
      <c r="Y30" s="138">
        <v>1662</v>
      </c>
      <c r="Z30" s="138">
        <v>1508</v>
      </c>
      <c r="AA30" s="138">
        <v>1502</v>
      </c>
      <c r="AB30" s="138">
        <v>1474</v>
      </c>
      <c r="AC30" s="138">
        <v>1432</v>
      </c>
      <c r="AD30" s="138">
        <v>1408</v>
      </c>
      <c r="AE30" s="138">
        <v>1431</v>
      </c>
      <c r="AF30" s="158">
        <v>1415</v>
      </c>
      <c r="AG30" s="158">
        <f t="shared" si="14"/>
        <v>23432</v>
      </c>
      <c r="AH30" s="138">
        <v>2216</v>
      </c>
      <c r="AI30" s="138">
        <v>2216</v>
      </c>
      <c r="AJ30" s="138">
        <v>2173</v>
      </c>
      <c r="AK30" s="138">
        <v>2124</v>
      </c>
      <c r="AL30" s="138">
        <v>1992</v>
      </c>
      <c r="AM30" s="138">
        <v>1901</v>
      </c>
      <c r="AN30" s="138">
        <v>1864</v>
      </c>
      <c r="AO30" s="138">
        <v>1828</v>
      </c>
      <c r="AP30" s="138">
        <v>1798</v>
      </c>
      <c r="AQ30" s="138">
        <v>1755</v>
      </c>
      <c r="AR30" s="138">
        <v>1769</v>
      </c>
      <c r="AS30" s="158">
        <v>1796</v>
      </c>
    </row>
    <row r="31" spans="2:45" x14ac:dyDescent="0.25">
      <c r="B31" s="286" t="s">
        <v>53</v>
      </c>
      <c r="C31" s="156">
        <v>2159</v>
      </c>
      <c r="D31" s="158">
        <v>1186</v>
      </c>
      <c r="E31" s="14">
        <v>412</v>
      </c>
      <c r="F31" s="292">
        <f t="shared" si="0"/>
        <v>23.974062065771189</v>
      </c>
      <c r="G31" s="156">
        <v>2418</v>
      </c>
      <c r="H31" s="158">
        <v>1337</v>
      </c>
      <c r="I31" s="14">
        <v>453</v>
      </c>
      <c r="J31" s="292">
        <f t="shared" si="2"/>
        <v>19.856492969396196</v>
      </c>
      <c r="K31" s="156">
        <f t="shared" si="6"/>
        <v>259</v>
      </c>
      <c r="L31" s="158">
        <f t="shared" si="7"/>
        <v>151</v>
      </c>
      <c r="M31" s="14">
        <f t="shared" si="8"/>
        <v>41</v>
      </c>
      <c r="N31" s="290">
        <f t="shared" si="3"/>
        <v>-4.1175690963749929</v>
      </c>
      <c r="O31" s="293">
        <f t="shared" si="13"/>
        <v>11.996294580824456</v>
      </c>
      <c r="P31" s="294">
        <f t="shared" si="9"/>
        <v>12.731871838111298</v>
      </c>
      <c r="Q31" s="132">
        <f t="shared" si="10"/>
        <v>9.9514563106796121</v>
      </c>
      <c r="R31" s="51">
        <f t="shared" si="11"/>
        <v>-17.175099843650717</v>
      </c>
      <c r="T31" s="158">
        <f t="shared" si="15"/>
        <v>48013</v>
      </c>
      <c r="U31" s="138">
        <v>4237</v>
      </c>
      <c r="V31" s="138">
        <v>4265</v>
      </c>
      <c r="W31" s="138">
        <v>4206</v>
      </c>
      <c r="X31" s="138">
        <v>4111</v>
      </c>
      <c r="Y31" s="138">
        <v>3978</v>
      </c>
      <c r="Z31" s="138">
        <v>3888</v>
      </c>
      <c r="AA31" s="138">
        <v>3864</v>
      </c>
      <c r="AB31" s="138">
        <v>3942</v>
      </c>
      <c r="AC31" s="138">
        <v>3926</v>
      </c>
      <c r="AD31" s="138">
        <v>3836</v>
      </c>
      <c r="AE31" s="138">
        <v>3894</v>
      </c>
      <c r="AF31" s="158">
        <v>3866</v>
      </c>
      <c r="AG31" s="158">
        <f t="shared" si="14"/>
        <v>51760</v>
      </c>
      <c r="AH31" s="138">
        <v>4819</v>
      </c>
      <c r="AI31" s="138">
        <v>4878</v>
      </c>
      <c r="AJ31" s="138">
        <v>4765</v>
      </c>
      <c r="AK31" s="138">
        <v>4647</v>
      </c>
      <c r="AL31" s="138">
        <v>4383</v>
      </c>
      <c r="AM31" s="138">
        <v>4116</v>
      </c>
      <c r="AN31" s="138">
        <v>4036</v>
      </c>
      <c r="AO31" s="138">
        <v>3996</v>
      </c>
      <c r="AP31" s="138">
        <v>4013</v>
      </c>
      <c r="AQ31" s="138">
        <v>3990</v>
      </c>
      <c r="AR31" s="138">
        <v>4017</v>
      </c>
      <c r="AS31" s="158">
        <v>4100</v>
      </c>
    </row>
    <row r="32" spans="2:45" x14ac:dyDescent="0.25">
      <c r="B32" s="286" t="s">
        <v>54</v>
      </c>
      <c r="C32" s="156">
        <v>10015</v>
      </c>
      <c r="D32" s="158">
        <v>1950</v>
      </c>
      <c r="E32" s="14">
        <v>426</v>
      </c>
      <c r="F32" s="292">
        <f t="shared" si="0"/>
        <v>10.380928607089366</v>
      </c>
      <c r="G32" s="156">
        <v>12921</v>
      </c>
      <c r="H32" s="158">
        <v>2351</v>
      </c>
      <c r="I32" s="14">
        <v>605</v>
      </c>
      <c r="J32" s="292">
        <f t="shared" si="2"/>
        <v>7.5561489048835231</v>
      </c>
      <c r="K32" s="156">
        <f t="shared" si="6"/>
        <v>2906</v>
      </c>
      <c r="L32" s="158">
        <f t="shared" si="7"/>
        <v>401</v>
      </c>
      <c r="M32" s="14">
        <f t="shared" si="8"/>
        <v>179</v>
      </c>
      <c r="N32" s="290">
        <f t="shared" si="3"/>
        <v>-2.8247797022058432</v>
      </c>
      <c r="O32" s="293">
        <f t="shared" si="13"/>
        <v>29.016475287069394</v>
      </c>
      <c r="P32" s="294">
        <f t="shared" si="9"/>
        <v>20.564102564102566</v>
      </c>
      <c r="Q32" s="132">
        <f t="shared" si="10"/>
        <v>42.018779342723008</v>
      </c>
      <c r="R32" s="51">
        <f t="shared" si="11"/>
        <v>-27.211242935210429</v>
      </c>
      <c r="T32" s="158">
        <f t="shared" si="15"/>
        <v>97633</v>
      </c>
      <c r="U32" s="138">
        <v>8768</v>
      </c>
      <c r="V32" s="138">
        <v>8833</v>
      </c>
      <c r="W32" s="138">
        <v>8727</v>
      </c>
      <c r="X32" s="138">
        <v>8381</v>
      </c>
      <c r="Y32" s="138">
        <v>8105</v>
      </c>
      <c r="Z32" s="138">
        <v>7856</v>
      </c>
      <c r="AA32" s="138">
        <v>7815</v>
      </c>
      <c r="AB32" s="138">
        <v>7914</v>
      </c>
      <c r="AC32" s="138">
        <v>7828</v>
      </c>
      <c r="AD32" s="138">
        <v>7757</v>
      </c>
      <c r="AE32" s="138">
        <v>7765</v>
      </c>
      <c r="AF32" s="158">
        <v>7884</v>
      </c>
      <c r="AG32" s="158">
        <f t="shared" si="14"/>
        <v>103965</v>
      </c>
      <c r="AH32" s="138">
        <v>9162</v>
      </c>
      <c r="AI32" s="138">
        <v>9226</v>
      </c>
      <c r="AJ32" s="138">
        <v>9114</v>
      </c>
      <c r="AK32" s="138">
        <v>8889</v>
      </c>
      <c r="AL32" s="138">
        <v>8632</v>
      </c>
      <c r="AM32" s="138">
        <v>8496</v>
      </c>
      <c r="AN32" s="138">
        <v>8428</v>
      </c>
      <c r="AO32" s="138">
        <v>8488</v>
      </c>
      <c r="AP32" s="138">
        <v>8441</v>
      </c>
      <c r="AQ32" s="138">
        <v>8340</v>
      </c>
      <c r="AR32" s="138">
        <v>8286</v>
      </c>
      <c r="AS32" s="158">
        <v>8463</v>
      </c>
    </row>
    <row r="33" spans="2:45" ht="15.75" thickBot="1" x14ac:dyDescent="0.3">
      <c r="B33" s="287" t="s">
        <v>55</v>
      </c>
      <c r="C33" s="159">
        <v>1952</v>
      </c>
      <c r="D33" s="161">
        <v>923</v>
      </c>
      <c r="E33" s="22">
        <v>472</v>
      </c>
      <c r="F33" s="295">
        <f t="shared" si="0"/>
        <v>15.632684426229508</v>
      </c>
      <c r="G33" s="159">
        <v>1824</v>
      </c>
      <c r="H33" s="161">
        <v>985</v>
      </c>
      <c r="I33" s="22">
        <v>386</v>
      </c>
      <c r="J33" s="295">
        <f t="shared" si="2"/>
        <v>14.614035087719298</v>
      </c>
      <c r="K33" s="159">
        <f t="shared" si="6"/>
        <v>-128</v>
      </c>
      <c r="L33" s="161">
        <f t="shared" si="7"/>
        <v>62</v>
      </c>
      <c r="M33" s="22">
        <f t="shared" si="8"/>
        <v>-86</v>
      </c>
      <c r="N33" s="216">
        <f t="shared" si="3"/>
        <v>-1.01864933851021</v>
      </c>
      <c r="O33" s="296">
        <f t="shared" si="13"/>
        <v>-6.557377049180328</v>
      </c>
      <c r="P33" s="297">
        <f t="shared" si="9"/>
        <v>6.7172264355362943</v>
      </c>
      <c r="Q33" s="133">
        <f t="shared" si="10"/>
        <v>-18.220338983050848</v>
      </c>
      <c r="R33" s="298">
        <f t="shared" si="11"/>
        <v>-6.5161511019889566</v>
      </c>
      <c r="T33" s="158">
        <f t="shared" si="15"/>
        <v>26656</v>
      </c>
      <c r="U33" s="138">
        <v>2488</v>
      </c>
      <c r="V33" s="138">
        <v>2616</v>
      </c>
      <c r="W33" s="138">
        <v>2565</v>
      </c>
      <c r="X33" s="138">
        <v>2316</v>
      </c>
      <c r="Y33" s="138">
        <v>2223</v>
      </c>
      <c r="Z33" s="138">
        <v>2109</v>
      </c>
      <c r="AA33" s="138">
        <v>2094</v>
      </c>
      <c r="AB33" s="138">
        <v>2074</v>
      </c>
      <c r="AC33" s="138">
        <v>2022</v>
      </c>
      <c r="AD33" s="138">
        <v>2021</v>
      </c>
      <c r="AE33" s="138">
        <v>2045</v>
      </c>
      <c r="AF33" s="158">
        <v>2083</v>
      </c>
      <c r="AG33" s="158">
        <f t="shared" si="14"/>
        <v>30515</v>
      </c>
      <c r="AH33" s="138">
        <v>2908</v>
      </c>
      <c r="AI33" s="138">
        <v>2996</v>
      </c>
      <c r="AJ33" s="138">
        <v>2998</v>
      </c>
      <c r="AK33" s="138">
        <v>2793</v>
      </c>
      <c r="AL33" s="138">
        <v>2627</v>
      </c>
      <c r="AM33" s="138">
        <v>2461</v>
      </c>
      <c r="AN33" s="138">
        <v>2366</v>
      </c>
      <c r="AO33" s="138">
        <v>2335</v>
      </c>
      <c r="AP33" s="138">
        <v>2242</v>
      </c>
      <c r="AQ33" s="138">
        <v>2210</v>
      </c>
      <c r="AR33" s="138">
        <v>2228</v>
      </c>
      <c r="AS33" s="158">
        <v>2351</v>
      </c>
    </row>
    <row r="35" spans="2:45" x14ac:dyDescent="0.25">
      <c r="D35" s="552"/>
      <c r="H35" s="552"/>
      <c r="I35" s="552"/>
      <c r="K35" s="546"/>
    </row>
    <row r="36" spans="2:45" x14ac:dyDescent="0.25">
      <c r="G36" s="548"/>
    </row>
  </sheetData>
  <mergeCells count="18">
    <mergeCell ref="K6:K7"/>
    <mergeCell ref="L6:M6"/>
    <mergeCell ref="N6:N7"/>
    <mergeCell ref="O6:O7"/>
    <mergeCell ref="C4:I4"/>
    <mergeCell ref="B5:B7"/>
    <mergeCell ref="C5:F5"/>
    <mergeCell ref="K5:N5"/>
    <mergeCell ref="O5:R5"/>
    <mergeCell ref="G6:G7"/>
    <mergeCell ref="H6:I6"/>
    <mergeCell ref="J6:J7"/>
    <mergeCell ref="C6:C7"/>
    <mergeCell ref="P6:Q6"/>
    <mergeCell ref="R6:R7"/>
    <mergeCell ref="G5:J5"/>
    <mergeCell ref="D6:E6"/>
    <mergeCell ref="F6:F7"/>
  </mergeCells>
  <pageMargins left="0.7" right="0.7" top="0.75" bottom="0.75" header="0.3" footer="0.3"/>
  <pageSetup paperSize="9" scale="28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499984740745262"/>
    <pageSetUpPr fitToPage="1"/>
  </sheetPr>
  <dimension ref="B1:K24"/>
  <sheetViews>
    <sheetView zoomScale="90" zoomScaleNormal="90" workbookViewId="0">
      <selection activeCell="B1" sqref="B1"/>
    </sheetView>
  </sheetViews>
  <sheetFormatPr defaultRowHeight="15" x14ac:dyDescent="0.25"/>
  <cols>
    <col min="1" max="1" width="4.85546875" style="115" customWidth="1"/>
    <col min="2" max="2" width="39.42578125" style="115" customWidth="1"/>
    <col min="3" max="3" width="12.42578125" style="115" customWidth="1"/>
    <col min="4" max="5" width="10.85546875" style="115" customWidth="1"/>
    <col min="6" max="6" width="11.7109375" style="115" customWidth="1"/>
    <col min="7" max="7" width="10.85546875" style="115" customWidth="1"/>
    <col min="8" max="8" width="11.28515625" style="115" customWidth="1"/>
    <col min="9" max="9" width="10.7109375" style="115" bestFit="1" customWidth="1"/>
    <col min="10" max="10" width="19.42578125" style="115" customWidth="1"/>
    <col min="11" max="16384" width="9.140625" style="115"/>
  </cols>
  <sheetData>
    <row r="1" spans="2:11" ht="13.5" customHeight="1" x14ac:dyDescent="0.25"/>
    <row r="2" spans="2:11" x14ac:dyDescent="0.25">
      <c r="B2" s="11" t="s">
        <v>376</v>
      </c>
      <c r="C2" s="11"/>
      <c r="D2" s="11"/>
      <c r="E2" s="11"/>
      <c r="F2" s="11"/>
      <c r="G2" s="11"/>
      <c r="H2" s="1"/>
      <c r="I2" s="1"/>
      <c r="J2" s="1"/>
    </row>
    <row r="3" spans="2:11" x14ac:dyDescent="0.25">
      <c r="B3" s="11" t="s">
        <v>383</v>
      </c>
      <c r="C3" s="11"/>
      <c r="D3" s="11"/>
      <c r="E3" s="11"/>
      <c r="F3" s="11"/>
      <c r="G3" s="11"/>
      <c r="H3" s="1"/>
      <c r="I3" s="1"/>
      <c r="J3" s="1"/>
    </row>
    <row r="4" spans="2:11" ht="13.5" customHeight="1" thickBot="1" x14ac:dyDescent="0.3">
      <c r="B4" s="11"/>
      <c r="C4" s="11"/>
      <c r="D4" s="11"/>
      <c r="E4" s="11"/>
      <c r="F4" s="11"/>
      <c r="G4" s="11"/>
      <c r="H4" s="1"/>
      <c r="I4" s="1"/>
      <c r="J4" s="1"/>
    </row>
    <row r="5" spans="2:11" ht="27.75" customHeight="1" x14ac:dyDescent="0.25">
      <c r="B5" s="728" t="s">
        <v>195</v>
      </c>
      <c r="C5" s="707">
        <v>2015</v>
      </c>
      <c r="D5" s="708"/>
      <c r="E5" s="708"/>
      <c r="F5" s="772">
        <v>2016</v>
      </c>
      <c r="G5" s="773"/>
      <c r="H5" s="853"/>
    </row>
    <row r="6" spans="2:11" ht="49.5" customHeight="1" thickBot="1" x14ac:dyDescent="0.3">
      <c r="B6" s="852"/>
      <c r="C6" s="555" t="s">
        <v>244</v>
      </c>
      <c r="D6" s="557" t="s">
        <v>418</v>
      </c>
      <c r="E6" s="557" t="s">
        <v>419</v>
      </c>
      <c r="F6" s="555" t="s">
        <v>244</v>
      </c>
      <c r="G6" s="557" t="s">
        <v>155</v>
      </c>
      <c r="H6" s="556" t="s">
        <v>419</v>
      </c>
    </row>
    <row r="7" spans="2:11" ht="25.5" customHeight="1" thickBot="1" x14ac:dyDescent="0.3">
      <c r="B7" s="465" t="s">
        <v>67</v>
      </c>
      <c r="C7" s="466">
        <v>490.37</v>
      </c>
      <c r="D7" s="561">
        <v>100</v>
      </c>
      <c r="E7" s="570" t="s">
        <v>132</v>
      </c>
      <c r="F7" s="466">
        <v>511.32</v>
      </c>
      <c r="G7" s="561">
        <v>100</v>
      </c>
      <c r="H7" s="568" t="s">
        <v>132</v>
      </c>
    </row>
    <row r="8" spans="2:11" ht="27.75" customHeight="1" x14ac:dyDescent="0.25">
      <c r="B8" s="539" t="s">
        <v>23</v>
      </c>
      <c r="C8" s="540">
        <v>168.33</v>
      </c>
      <c r="D8" s="562">
        <f>C8*100/C7</f>
        <v>34.327140730468827</v>
      </c>
      <c r="E8" s="571" t="s">
        <v>132</v>
      </c>
      <c r="F8" s="554">
        <v>152.91</v>
      </c>
      <c r="G8" s="562">
        <f>F8*100/F7</f>
        <v>29.904951889227881</v>
      </c>
      <c r="H8" s="569" t="s">
        <v>132</v>
      </c>
    </row>
    <row r="9" spans="2:11" ht="31.5" customHeight="1" thickBot="1" x14ac:dyDescent="0.3">
      <c r="B9" s="541" t="s">
        <v>349</v>
      </c>
      <c r="C9" s="542">
        <f>SUM(C11:C18)</f>
        <v>298.23999999999995</v>
      </c>
      <c r="D9" s="563">
        <f>C9*100/C7</f>
        <v>60.819381283520599</v>
      </c>
      <c r="E9" s="563">
        <v>100</v>
      </c>
      <c r="F9" s="555">
        <f>SUM(F11:F18)</f>
        <v>334.56</v>
      </c>
      <c r="G9" s="563">
        <f>F9*100/F7</f>
        <v>65.430650082140346</v>
      </c>
      <c r="H9" s="543">
        <v>100</v>
      </c>
      <c r="J9" s="689"/>
      <c r="K9" s="552"/>
    </row>
    <row r="10" spans="2:11" ht="28.5" customHeight="1" thickBot="1" x14ac:dyDescent="0.3">
      <c r="B10" s="534" t="s">
        <v>351</v>
      </c>
      <c r="C10" s="535"/>
      <c r="D10" s="536"/>
      <c r="E10" s="574"/>
      <c r="F10" s="537"/>
      <c r="G10" s="536"/>
      <c r="H10" s="572"/>
    </row>
    <row r="11" spans="2:11" ht="29.25" customHeight="1" x14ac:dyDescent="0.25">
      <c r="B11" s="434" t="s">
        <v>348</v>
      </c>
      <c r="C11" s="532">
        <v>101.99</v>
      </c>
      <c r="D11" s="564">
        <v>20.79</v>
      </c>
      <c r="E11" s="564">
        <f>SUM(C11)/C9*100</f>
        <v>34.197290772532192</v>
      </c>
      <c r="F11" s="558">
        <v>99.01</v>
      </c>
      <c r="G11" s="564">
        <f>F11*100/F7</f>
        <v>19.363607916764455</v>
      </c>
      <c r="H11" s="533">
        <f>SUM(F11)/F9*100</f>
        <v>29.594093735055001</v>
      </c>
    </row>
    <row r="12" spans="2:11" ht="26.25" customHeight="1" x14ac:dyDescent="0.25">
      <c r="B12" s="531" t="s">
        <v>350</v>
      </c>
      <c r="C12" s="549">
        <v>7.1</v>
      </c>
      <c r="D12" s="565">
        <f>C12*100/C7</f>
        <v>1.4478862899443277</v>
      </c>
      <c r="E12" s="565">
        <f>SUM(C12)/C9*100</f>
        <v>2.3806330472103006</v>
      </c>
      <c r="F12" s="550">
        <v>5.48</v>
      </c>
      <c r="G12" s="565">
        <f>F12*100/F7</f>
        <v>1.0717358992411796</v>
      </c>
      <c r="H12" s="299">
        <f>SUM(F12)/F9*100</f>
        <v>1.6379722620755619</v>
      </c>
    </row>
    <row r="13" spans="2:11" ht="28.5" customHeight="1" x14ac:dyDescent="0.25">
      <c r="B13" s="300" t="s">
        <v>25</v>
      </c>
      <c r="C13" s="198">
        <v>23.37</v>
      </c>
      <c r="D13" s="565">
        <f>C13*100/C7</f>
        <v>4.7657890980280193</v>
      </c>
      <c r="E13" s="565">
        <f>SUM(C13)/C9*100</f>
        <v>7.8359710300429191</v>
      </c>
      <c r="F13" s="559">
        <v>22.05</v>
      </c>
      <c r="G13" s="565">
        <f>F13*100/F7</f>
        <v>4.3123679887350388</v>
      </c>
      <c r="H13" s="299">
        <f>SUM(F13)/F9*100</f>
        <v>6.5907460545193679</v>
      </c>
    </row>
    <row r="14" spans="2:11" ht="27.75" customHeight="1" x14ac:dyDescent="0.25">
      <c r="B14" s="300" t="s">
        <v>26</v>
      </c>
      <c r="C14" s="198">
        <v>20.16</v>
      </c>
      <c r="D14" s="565">
        <f>C14*100/C7</f>
        <v>4.1111813528560068</v>
      </c>
      <c r="E14" s="565">
        <f>SUM(C14)/C9*100</f>
        <v>6.7596566523605155</v>
      </c>
      <c r="F14" s="550">
        <v>25.24</v>
      </c>
      <c r="G14" s="565">
        <f>F14*100/F7</f>
        <v>4.9362434483298134</v>
      </c>
      <c r="H14" s="299">
        <f>SUM(F14)/F9*100</f>
        <v>7.5442372070779529</v>
      </c>
    </row>
    <row r="15" spans="2:11" ht="30" x14ac:dyDescent="0.25">
      <c r="B15" s="300" t="s">
        <v>245</v>
      </c>
      <c r="C15" s="198">
        <v>57.42</v>
      </c>
      <c r="D15" s="565">
        <f>C15*100/C7</f>
        <v>11.709525460366661</v>
      </c>
      <c r="E15" s="565">
        <f>SUM(C15)/C9*100</f>
        <v>19.252950643776828</v>
      </c>
      <c r="F15" s="550">
        <v>59.86</v>
      </c>
      <c r="G15" s="565">
        <f>F15*100/F7</f>
        <v>11.706954549010405</v>
      </c>
      <c r="H15" s="299">
        <f>SUM(F15)/F9*100</f>
        <v>17.892156862745097</v>
      </c>
    </row>
    <row r="16" spans="2:11" ht="45" x14ac:dyDescent="0.25">
      <c r="B16" s="300" t="s">
        <v>27</v>
      </c>
      <c r="C16" s="198">
        <v>61.63</v>
      </c>
      <c r="D16" s="565">
        <f>C16*100/C7</f>
        <v>12.568060852009706</v>
      </c>
      <c r="E16" s="565">
        <f>SUM(C16)/C9*100</f>
        <v>20.664565450643781</v>
      </c>
      <c r="F16" s="550">
        <v>48.57</v>
      </c>
      <c r="G16" s="565">
        <f>F16*100/F7</f>
        <v>9.4989439098803103</v>
      </c>
      <c r="H16" s="299">
        <f>SUM(F16)/F9*100</f>
        <v>14.517575322812052</v>
      </c>
    </row>
    <row r="17" spans="2:10" ht="30" x14ac:dyDescent="0.25">
      <c r="B17" s="300" t="s">
        <v>28</v>
      </c>
      <c r="C17" s="198">
        <v>5.53</v>
      </c>
      <c r="D17" s="565">
        <f>C17*100/C7</f>
        <v>1.1277198849848074</v>
      </c>
      <c r="E17" s="565">
        <f>SUM(C17)/C9*100</f>
        <v>1.8542113733905585</v>
      </c>
      <c r="F17" s="550">
        <v>4.3499999999999996</v>
      </c>
      <c r="G17" s="565">
        <f>F17*100/F7</f>
        <v>0.850739263083783</v>
      </c>
      <c r="H17" s="299">
        <f>SUM(F17)/F9*100</f>
        <v>1.3002152080344331</v>
      </c>
    </row>
    <row r="18" spans="2:10" ht="30.75" customHeight="1" thickBot="1" x14ac:dyDescent="0.3">
      <c r="B18" s="538" t="s">
        <v>420</v>
      </c>
      <c r="C18" s="497">
        <v>21.04</v>
      </c>
      <c r="D18" s="566">
        <f>C18*100/C7</f>
        <v>4.290637681750515</v>
      </c>
      <c r="E18" s="566">
        <f>SUM(C18)/C9*100</f>
        <v>7.0547210300429191</v>
      </c>
      <c r="F18" s="560">
        <v>70</v>
      </c>
      <c r="G18" s="566">
        <f>F18*100/F7</f>
        <v>13.690057107095361</v>
      </c>
      <c r="H18" s="301">
        <f>SUM(F18)/F9*100</f>
        <v>20.923003347680535</v>
      </c>
    </row>
    <row r="19" spans="2:10" ht="24" customHeight="1" thickBot="1" x14ac:dyDescent="0.3">
      <c r="B19" s="573" t="s">
        <v>24</v>
      </c>
      <c r="C19" s="551">
        <v>23.8</v>
      </c>
      <c r="D19" s="567">
        <f>C19*100/C7</f>
        <v>4.8534779860105637</v>
      </c>
      <c r="E19" s="576" t="s">
        <v>132</v>
      </c>
      <c r="F19" s="553">
        <v>23.85</v>
      </c>
      <c r="G19" s="567">
        <f>F19*100/F7</f>
        <v>4.6643980286317763</v>
      </c>
      <c r="H19" s="575" t="s">
        <v>132</v>
      </c>
    </row>
    <row r="20" spans="2:10" ht="18" customHeight="1" x14ac:dyDescent="0.25">
      <c r="B20" s="191" t="s">
        <v>246</v>
      </c>
      <c r="C20" s="690"/>
      <c r="D20" s="690"/>
      <c r="E20" s="691"/>
      <c r="F20" s="691"/>
      <c r="G20" s="691"/>
      <c r="H20" s="1"/>
      <c r="I20" s="1"/>
      <c r="J20" s="1"/>
    </row>
    <row r="21" spans="2:10" ht="15.75" customHeight="1" x14ac:dyDescent="0.25">
      <c r="B21" s="191" t="s">
        <v>433</v>
      </c>
      <c r="C21" s="691"/>
      <c r="D21" s="691"/>
      <c r="E21" s="691"/>
      <c r="F21" s="691"/>
      <c r="G21" s="691"/>
      <c r="H21" s="1"/>
      <c r="I21" s="1"/>
      <c r="J21" s="1"/>
    </row>
    <row r="22" spans="2:10" x14ac:dyDescent="0.25">
      <c r="B22" s="11" t="s">
        <v>434</v>
      </c>
      <c r="C22" s="577"/>
      <c r="D22" s="11"/>
      <c r="E22" s="11"/>
      <c r="F22" s="192"/>
      <c r="G22" s="192"/>
    </row>
    <row r="23" spans="2:10" ht="18" x14ac:dyDescent="0.25">
      <c r="B23" s="191" t="s">
        <v>422</v>
      </c>
      <c r="F23" s="546"/>
      <c r="G23" s="578"/>
      <c r="H23" s="578"/>
    </row>
    <row r="24" spans="2:10" x14ac:dyDescent="0.25">
      <c r="G24" s="578"/>
      <c r="H24" s="578"/>
    </row>
  </sheetData>
  <mergeCells count="3">
    <mergeCell ref="B5:B6"/>
    <mergeCell ref="C5:E5"/>
    <mergeCell ref="F5:H5"/>
  </mergeCells>
  <pageMargins left="0.7" right="0.7" top="0.75" bottom="0.75" header="0.3" footer="0.3"/>
  <pageSetup paperSize="9" scale="76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499984740745262"/>
    <pageSetUpPr fitToPage="1"/>
  </sheetPr>
  <dimension ref="B2:H36"/>
  <sheetViews>
    <sheetView zoomScale="90" zoomScaleNormal="90" workbookViewId="0">
      <selection activeCell="B1" sqref="B1"/>
    </sheetView>
  </sheetViews>
  <sheetFormatPr defaultRowHeight="15" x14ac:dyDescent="0.25"/>
  <cols>
    <col min="1" max="1" width="4.7109375" style="11" customWidth="1"/>
    <col min="2" max="2" width="26.5703125" style="11" customWidth="1"/>
    <col min="3" max="4" width="17.85546875" style="11" customWidth="1"/>
    <col min="5" max="5" width="18.85546875" style="11" customWidth="1"/>
    <col min="6" max="6" width="18.5703125" style="11" customWidth="1"/>
    <col min="7" max="7" width="18.42578125" style="11" customWidth="1"/>
    <col min="8" max="8" width="18" style="11" customWidth="1"/>
    <col min="9" max="16384" width="9.140625" style="11"/>
  </cols>
  <sheetData>
    <row r="2" spans="2:8" x14ac:dyDescent="0.25">
      <c r="B2" s="11" t="s">
        <v>377</v>
      </c>
    </row>
    <row r="3" spans="2:8" x14ac:dyDescent="0.25">
      <c r="B3" s="11" t="s">
        <v>382</v>
      </c>
    </row>
    <row r="4" spans="2:8" ht="12.75" customHeight="1" thickBot="1" x14ac:dyDescent="0.3"/>
    <row r="5" spans="2:8" ht="25.5" customHeight="1" thickBot="1" x14ac:dyDescent="0.3">
      <c r="B5" s="696" t="s">
        <v>29</v>
      </c>
      <c r="C5" s="854" t="s">
        <v>149</v>
      </c>
      <c r="D5" s="855"/>
      <c r="E5" s="855"/>
      <c r="F5" s="855"/>
      <c r="G5" s="855"/>
      <c r="H5" s="856"/>
    </row>
    <row r="6" spans="2:8" ht="56.25" customHeight="1" x14ac:dyDescent="0.25">
      <c r="B6" s="727"/>
      <c r="C6" s="772" t="s">
        <v>59</v>
      </c>
      <c r="D6" s="773"/>
      <c r="E6" s="265"/>
      <c r="F6" s="265"/>
      <c r="G6" s="265"/>
      <c r="H6" s="265"/>
    </row>
    <row r="7" spans="2:8" ht="80.25" customHeight="1" x14ac:dyDescent="0.25">
      <c r="B7" s="727"/>
      <c r="C7" s="857" t="s">
        <v>56</v>
      </c>
      <c r="D7" s="859" t="s">
        <v>57</v>
      </c>
      <c r="E7" s="329" t="s">
        <v>58</v>
      </c>
      <c r="F7" s="330" t="s">
        <v>60</v>
      </c>
      <c r="G7" s="330" t="s">
        <v>61</v>
      </c>
      <c r="H7" s="330" t="s">
        <v>62</v>
      </c>
    </row>
    <row r="8" spans="2:8" ht="35.25" customHeight="1" thickBot="1" x14ac:dyDescent="0.3">
      <c r="B8" s="727"/>
      <c r="C8" s="858"/>
      <c r="D8" s="860"/>
      <c r="E8" s="329"/>
      <c r="F8" s="330"/>
      <c r="G8" s="330"/>
      <c r="H8" s="330"/>
    </row>
    <row r="9" spans="2:8" ht="31.5" customHeight="1" thickBot="1" x14ac:dyDescent="0.3">
      <c r="B9" s="331" t="s">
        <v>30</v>
      </c>
      <c r="C9" s="68">
        <f t="shared" ref="C9:H9" si="0">SUM(C10:C34)</f>
        <v>3879</v>
      </c>
      <c r="D9" s="332">
        <f t="shared" si="0"/>
        <v>2670</v>
      </c>
      <c r="E9" s="333">
        <f t="shared" si="0"/>
        <v>14194</v>
      </c>
      <c r="F9" s="333">
        <f t="shared" si="0"/>
        <v>1193</v>
      </c>
      <c r="G9" s="333">
        <f t="shared" si="0"/>
        <v>2992</v>
      </c>
      <c r="H9" s="333">
        <f t="shared" si="0"/>
        <v>3892</v>
      </c>
    </row>
    <row r="10" spans="2:8" x14ac:dyDescent="0.25">
      <c r="B10" s="80" t="s">
        <v>31</v>
      </c>
      <c r="C10" s="50">
        <v>104</v>
      </c>
      <c r="D10" s="290">
        <v>16</v>
      </c>
      <c r="E10" s="56">
        <v>206</v>
      </c>
      <c r="F10" s="56">
        <v>8</v>
      </c>
      <c r="G10" s="56">
        <v>39</v>
      </c>
      <c r="H10" s="56">
        <v>37</v>
      </c>
    </row>
    <row r="11" spans="2:8" x14ac:dyDescent="0.25">
      <c r="B11" s="12" t="s">
        <v>32</v>
      </c>
      <c r="C11" s="13">
        <v>141</v>
      </c>
      <c r="D11" s="214">
        <v>160</v>
      </c>
      <c r="E11" s="54">
        <v>562</v>
      </c>
      <c r="F11" s="54">
        <v>62</v>
      </c>
      <c r="G11" s="54">
        <v>129</v>
      </c>
      <c r="H11" s="54">
        <v>174</v>
      </c>
    </row>
    <row r="12" spans="2:8" x14ac:dyDescent="0.25">
      <c r="B12" s="12" t="s">
        <v>33</v>
      </c>
      <c r="C12" s="13">
        <v>345</v>
      </c>
      <c r="D12" s="214">
        <v>71</v>
      </c>
      <c r="E12" s="54">
        <v>582</v>
      </c>
      <c r="F12" s="54">
        <v>24</v>
      </c>
      <c r="G12" s="54">
        <v>143</v>
      </c>
      <c r="H12" s="54">
        <v>205</v>
      </c>
    </row>
    <row r="13" spans="2:8" x14ac:dyDescent="0.25">
      <c r="B13" s="12" t="s">
        <v>34</v>
      </c>
      <c r="C13" s="13">
        <v>169</v>
      </c>
      <c r="D13" s="214">
        <v>442</v>
      </c>
      <c r="E13" s="54">
        <v>830</v>
      </c>
      <c r="F13" s="54">
        <v>7</v>
      </c>
      <c r="G13" s="54">
        <v>258</v>
      </c>
      <c r="H13" s="54">
        <v>319</v>
      </c>
    </row>
    <row r="14" spans="2:8" x14ac:dyDescent="0.25">
      <c r="B14" s="12" t="s">
        <v>35</v>
      </c>
      <c r="C14" s="13">
        <v>192</v>
      </c>
      <c r="D14" s="214">
        <v>0</v>
      </c>
      <c r="E14" s="54">
        <v>613</v>
      </c>
      <c r="F14" s="54">
        <v>69</v>
      </c>
      <c r="G14" s="54">
        <v>243</v>
      </c>
      <c r="H14" s="54">
        <v>432</v>
      </c>
    </row>
    <row r="15" spans="2:8" x14ac:dyDescent="0.25">
      <c r="B15" s="12" t="s">
        <v>36</v>
      </c>
      <c r="C15" s="13">
        <v>136</v>
      </c>
      <c r="D15" s="214">
        <v>20</v>
      </c>
      <c r="E15" s="54">
        <v>541</v>
      </c>
      <c r="F15" s="54">
        <v>0</v>
      </c>
      <c r="G15" s="54">
        <v>77</v>
      </c>
      <c r="H15" s="54">
        <v>69</v>
      </c>
    </row>
    <row r="16" spans="2:8" x14ac:dyDescent="0.25">
      <c r="B16" s="12" t="s">
        <v>37</v>
      </c>
      <c r="C16" s="13">
        <v>61</v>
      </c>
      <c r="D16" s="214">
        <v>51</v>
      </c>
      <c r="E16" s="54">
        <v>377</v>
      </c>
      <c r="F16" s="54">
        <v>58</v>
      </c>
      <c r="G16" s="54">
        <v>71</v>
      </c>
      <c r="H16" s="54">
        <v>183</v>
      </c>
    </row>
    <row r="17" spans="2:8" x14ac:dyDescent="0.25">
      <c r="B17" s="12" t="s">
        <v>38</v>
      </c>
      <c r="C17" s="13">
        <v>50</v>
      </c>
      <c r="D17" s="214">
        <v>30</v>
      </c>
      <c r="E17" s="54">
        <v>227</v>
      </c>
      <c r="F17" s="54">
        <v>0</v>
      </c>
      <c r="G17" s="54">
        <v>79</v>
      </c>
      <c r="H17" s="54">
        <v>31</v>
      </c>
    </row>
    <row r="18" spans="2:8" x14ac:dyDescent="0.25">
      <c r="B18" s="12" t="s">
        <v>39</v>
      </c>
      <c r="C18" s="13">
        <v>92</v>
      </c>
      <c r="D18" s="214">
        <v>137</v>
      </c>
      <c r="E18" s="54">
        <v>727</v>
      </c>
      <c r="F18" s="54">
        <v>51</v>
      </c>
      <c r="G18" s="54">
        <v>143</v>
      </c>
      <c r="H18" s="54">
        <v>120</v>
      </c>
    </row>
    <row r="19" spans="2:8" x14ac:dyDescent="0.25">
      <c r="B19" s="12" t="s">
        <v>40</v>
      </c>
      <c r="C19" s="13">
        <v>297</v>
      </c>
      <c r="D19" s="214">
        <v>99</v>
      </c>
      <c r="E19" s="54">
        <v>591</v>
      </c>
      <c r="F19" s="54">
        <v>94</v>
      </c>
      <c r="G19" s="54">
        <v>59</v>
      </c>
      <c r="H19" s="54">
        <v>45</v>
      </c>
    </row>
    <row r="20" spans="2:8" x14ac:dyDescent="0.25">
      <c r="B20" s="12" t="s">
        <v>41</v>
      </c>
      <c r="C20" s="13">
        <v>168</v>
      </c>
      <c r="D20" s="214">
        <v>119</v>
      </c>
      <c r="E20" s="54">
        <v>476</v>
      </c>
      <c r="F20" s="54">
        <v>39</v>
      </c>
      <c r="G20" s="54">
        <v>138</v>
      </c>
      <c r="H20" s="54">
        <v>124</v>
      </c>
    </row>
    <row r="21" spans="2:8" x14ac:dyDescent="0.25">
      <c r="B21" s="12" t="s">
        <v>42</v>
      </c>
      <c r="C21" s="13">
        <v>260</v>
      </c>
      <c r="D21" s="214">
        <v>113</v>
      </c>
      <c r="E21" s="54">
        <v>1015</v>
      </c>
      <c r="F21" s="54">
        <v>0</v>
      </c>
      <c r="G21" s="54">
        <v>213</v>
      </c>
      <c r="H21" s="54">
        <v>451</v>
      </c>
    </row>
    <row r="22" spans="2:8" x14ac:dyDescent="0.25">
      <c r="B22" s="12" t="s">
        <v>43</v>
      </c>
      <c r="C22" s="13">
        <v>309</v>
      </c>
      <c r="D22" s="214">
        <v>103</v>
      </c>
      <c r="E22" s="54">
        <v>471</v>
      </c>
      <c r="F22" s="54">
        <v>109</v>
      </c>
      <c r="G22" s="54">
        <v>133</v>
      </c>
      <c r="H22" s="54">
        <v>80</v>
      </c>
    </row>
    <row r="23" spans="2:8" x14ac:dyDescent="0.25">
      <c r="B23" s="19" t="s">
        <v>44</v>
      </c>
      <c r="C23" s="13">
        <v>184</v>
      </c>
      <c r="D23" s="214">
        <v>215</v>
      </c>
      <c r="E23" s="334">
        <v>348</v>
      </c>
      <c r="F23" s="54">
        <v>127</v>
      </c>
      <c r="G23" s="334">
        <v>94</v>
      </c>
      <c r="H23" s="54">
        <v>172</v>
      </c>
    </row>
    <row r="24" spans="2:8" x14ac:dyDescent="0.25">
      <c r="B24" s="19" t="s">
        <v>45</v>
      </c>
      <c r="C24" s="13">
        <v>288</v>
      </c>
      <c r="D24" s="214">
        <v>208</v>
      </c>
      <c r="E24" s="334">
        <v>915</v>
      </c>
      <c r="F24" s="54">
        <v>106</v>
      </c>
      <c r="G24" s="334">
        <v>148</v>
      </c>
      <c r="H24" s="54">
        <v>92</v>
      </c>
    </row>
    <row r="25" spans="2:8" x14ac:dyDescent="0.25">
      <c r="B25" s="19" t="s">
        <v>46</v>
      </c>
      <c r="C25" s="13">
        <v>119</v>
      </c>
      <c r="D25" s="214">
        <v>116</v>
      </c>
      <c r="E25" s="334">
        <v>812</v>
      </c>
      <c r="F25" s="54">
        <v>0</v>
      </c>
      <c r="G25" s="334">
        <v>177</v>
      </c>
      <c r="H25" s="54">
        <v>185</v>
      </c>
    </row>
    <row r="26" spans="2:8" x14ac:dyDescent="0.25">
      <c r="B26" s="19" t="s">
        <v>47</v>
      </c>
      <c r="C26" s="13">
        <v>161</v>
      </c>
      <c r="D26" s="214">
        <v>151</v>
      </c>
      <c r="E26" s="334">
        <v>938</v>
      </c>
      <c r="F26" s="54">
        <v>62</v>
      </c>
      <c r="G26" s="334">
        <v>129</v>
      </c>
      <c r="H26" s="54">
        <v>179</v>
      </c>
    </row>
    <row r="27" spans="2:8" x14ac:dyDescent="0.25">
      <c r="B27" s="19" t="s">
        <v>48</v>
      </c>
      <c r="C27" s="13">
        <v>177</v>
      </c>
      <c r="D27" s="214">
        <v>53</v>
      </c>
      <c r="E27" s="334">
        <v>284</v>
      </c>
      <c r="F27" s="54">
        <v>37</v>
      </c>
      <c r="G27" s="334">
        <v>140</v>
      </c>
      <c r="H27" s="54">
        <v>213</v>
      </c>
    </row>
    <row r="28" spans="2:8" x14ac:dyDescent="0.25">
      <c r="B28" s="19" t="s">
        <v>49</v>
      </c>
      <c r="C28" s="13">
        <v>163</v>
      </c>
      <c r="D28" s="214">
        <v>48</v>
      </c>
      <c r="E28" s="334">
        <v>625</v>
      </c>
      <c r="F28" s="54">
        <v>69</v>
      </c>
      <c r="G28" s="334">
        <v>129</v>
      </c>
      <c r="H28" s="54">
        <v>163</v>
      </c>
    </row>
    <row r="29" spans="2:8" x14ac:dyDescent="0.25">
      <c r="B29" s="19" t="s">
        <v>50</v>
      </c>
      <c r="C29" s="13">
        <v>40</v>
      </c>
      <c r="D29" s="214">
        <v>112</v>
      </c>
      <c r="E29" s="334">
        <v>816</v>
      </c>
      <c r="F29" s="54">
        <v>50</v>
      </c>
      <c r="G29" s="334">
        <v>88</v>
      </c>
      <c r="H29" s="54">
        <v>113</v>
      </c>
    </row>
    <row r="30" spans="2:8" x14ac:dyDescent="0.25">
      <c r="B30" s="19" t="s">
        <v>51</v>
      </c>
      <c r="C30" s="13">
        <v>72</v>
      </c>
      <c r="D30" s="214">
        <v>214</v>
      </c>
      <c r="E30" s="334">
        <v>381</v>
      </c>
      <c r="F30" s="54">
        <v>0</v>
      </c>
      <c r="G30" s="334">
        <v>29</v>
      </c>
      <c r="H30" s="54">
        <v>71</v>
      </c>
    </row>
    <row r="31" spans="2:8" x14ac:dyDescent="0.25">
      <c r="B31" s="19" t="s">
        <v>52</v>
      </c>
      <c r="C31" s="13">
        <v>26</v>
      </c>
      <c r="D31" s="214">
        <v>4</v>
      </c>
      <c r="E31" s="334">
        <v>126</v>
      </c>
      <c r="F31" s="54">
        <v>56</v>
      </c>
      <c r="G31" s="334">
        <v>41</v>
      </c>
      <c r="H31" s="54">
        <v>56</v>
      </c>
    </row>
    <row r="32" spans="2:8" x14ac:dyDescent="0.25">
      <c r="B32" s="19" t="s">
        <v>53</v>
      </c>
      <c r="C32" s="13">
        <v>135</v>
      </c>
      <c r="D32" s="214">
        <v>71</v>
      </c>
      <c r="E32" s="334">
        <v>242</v>
      </c>
      <c r="F32" s="54">
        <v>84</v>
      </c>
      <c r="G32" s="334">
        <v>92</v>
      </c>
      <c r="H32" s="54">
        <v>118</v>
      </c>
    </row>
    <row r="33" spans="2:8" x14ac:dyDescent="0.25">
      <c r="B33" s="19" t="s">
        <v>54</v>
      </c>
      <c r="C33" s="13">
        <v>96</v>
      </c>
      <c r="D33" s="214">
        <v>25</v>
      </c>
      <c r="E33" s="334">
        <v>1071</v>
      </c>
      <c r="F33" s="54">
        <v>7</v>
      </c>
      <c r="G33" s="334">
        <v>163</v>
      </c>
      <c r="H33" s="54">
        <v>210</v>
      </c>
    </row>
    <row r="34" spans="2:8" ht="15.75" thickBot="1" x14ac:dyDescent="0.3">
      <c r="B34" s="20" t="s">
        <v>55</v>
      </c>
      <c r="C34" s="21">
        <v>94</v>
      </c>
      <c r="D34" s="215">
        <v>92</v>
      </c>
      <c r="E34" s="335">
        <v>418</v>
      </c>
      <c r="F34" s="57">
        <v>74</v>
      </c>
      <c r="G34" s="335">
        <v>37</v>
      </c>
      <c r="H34" s="57">
        <v>50</v>
      </c>
    </row>
    <row r="35" spans="2:8" x14ac:dyDescent="0.25">
      <c r="E35" s="74"/>
    </row>
    <row r="36" spans="2:8" x14ac:dyDescent="0.25">
      <c r="B36" s="75"/>
    </row>
  </sheetData>
  <mergeCells count="5">
    <mergeCell ref="C5:H5"/>
    <mergeCell ref="B5:B8"/>
    <mergeCell ref="C6:D6"/>
    <mergeCell ref="C7:C8"/>
    <mergeCell ref="D7:D8"/>
  </mergeCells>
  <pageMargins left="0.7" right="0.7" top="0.75" bottom="0.75" header="0.3" footer="0.3"/>
  <pageSetup paperSize="9" scale="72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B2:E32"/>
  <sheetViews>
    <sheetView workbookViewId="0">
      <selection activeCell="B1" sqref="B1"/>
    </sheetView>
  </sheetViews>
  <sheetFormatPr defaultRowHeight="15" x14ac:dyDescent="0.25"/>
  <cols>
    <col min="1" max="1" width="3.5703125" style="11" customWidth="1"/>
    <col min="2" max="2" width="31.140625" style="11" customWidth="1"/>
    <col min="3" max="3" width="13.42578125" style="11" customWidth="1"/>
    <col min="4" max="4" width="16.140625" style="11" customWidth="1"/>
    <col min="5" max="5" width="15.85546875" style="11" customWidth="1"/>
    <col min="6" max="16384" width="9.140625" style="11"/>
  </cols>
  <sheetData>
    <row r="2" spans="2:5" x14ac:dyDescent="0.25">
      <c r="B2" s="324" t="s">
        <v>378</v>
      </c>
      <c r="C2" s="324"/>
      <c r="D2" s="324"/>
      <c r="E2" s="324"/>
    </row>
    <row r="3" spans="2:5" x14ac:dyDescent="0.25">
      <c r="B3" s="191" t="s">
        <v>381</v>
      </c>
      <c r="C3" s="324"/>
      <c r="D3" s="324"/>
      <c r="E3" s="324"/>
    </row>
    <row r="4" spans="2:5" ht="15.75" thickBot="1" x14ac:dyDescent="0.3">
      <c r="B4" s="313"/>
      <c r="C4" s="313"/>
      <c r="D4" s="313"/>
      <c r="E4" s="313"/>
    </row>
    <row r="5" spans="2:5" x14ac:dyDescent="0.25">
      <c r="B5" s="455"/>
      <c r="C5" s="456"/>
      <c r="D5" s="496" t="s">
        <v>66</v>
      </c>
      <c r="E5" s="495"/>
    </row>
    <row r="6" spans="2:5" ht="45.75" thickBot="1" x14ac:dyDescent="0.3">
      <c r="B6" s="492" t="s">
        <v>29</v>
      </c>
      <c r="C6" s="493" t="s">
        <v>341</v>
      </c>
      <c r="D6" s="493" t="s">
        <v>343</v>
      </c>
      <c r="E6" s="494" t="s">
        <v>342</v>
      </c>
    </row>
    <row r="7" spans="2:5" ht="24.75" customHeight="1" thickBot="1" x14ac:dyDescent="0.3">
      <c r="B7" s="325" t="s">
        <v>30</v>
      </c>
      <c r="C7" s="326">
        <f>SUM(C8:C32)</f>
        <v>720</v>
      </c>
      <c r="D7" s="327">
        <f t="shared" ref="D7:E7" si="0">SUM(D8:D32)</f>
        <v>21</v>
      </c>
      <c r="E7" s="328">
        <f t="shared" si="0"/>
        <v>699</v>
      </c>
    </row>
    <row r="8" spans="2:5" x14ac:dyDescent="0.25">
      <c r="B8" s="319" t="s">
        <v>31</v>
      </c>
      <c r="C8" s="320">
        <f>SUM(D8:E8)</f>
        <v>0</v>
      </c>
      <c r="D8" s="321">
        <v>0</v>
      </c>
      <c r="E8" s="322">
        <v>0</v>
      </c>
    </row>
    <row r="9" spans="2:5" x14ac:dyDescent="0.25">
      <c r="B9" s="314" t="s">
        <v>32</v>
      </c>
      <c r="C9" s="262">
        <f t="shared" ref="C9:C32" si="1">SUM(D9:E9)</f>
        <v>0</v>
      </c>
      <c r="D9" s="306">
        <v>0</v>
      </c>
      <c r="E9" s="307">
        <v>0</v>
      </c>
    </row>
    <row r="10" spans="2:5" x14ac:dyDescent="0.25">
      <c r="B10" s="314" t="s">
        <v>33</v>
      </c>
      <c r="C10" s="262">
        <f t="shared" si="1"/>
        <v>0</v>
      </c>
      <c r="D10" s="306">
        <v>0</v>
      </c>
      <c r="E10" s="307">
        <v>0</v>
      </c>
    </row>
    <row r="11" spans="2:5" x14ac:dyDescent="0.25">
      <c r="B11" s="314" t="s">
        <v>34</v>
      </c>
      <c r="C11" s="262">
        <f t="shared" si="1"/>
        <v>22</v>
      </c>
      <c r="D11" s="306">
        <v>0</v>
      </c>
      <c r="E11" s="307">
        <v>22</v>
      </c>
    </row>
    <row r="12" spans="2:5" x14ac:dyDescent="0.25">
      <c r="B12" s="314" t="s">
        <v>35</v>
      </c>
      <c r="C12" s="262">
        <f t="shared" si="1"/>
        <v>44</v>
      </c>
      <c r="D12" s="306">
        <v>0</v>
      </c>
      <c r="E12" s="307">
        <v>44</v>
      </c>
    </row>
    <row r="13" spans="2:5" x14ac:dyDescent="0.25">
      <c r="B13" s="314" t="s">
        <v>36</v>
      </c>
      <c r="C13" s="262">
        <f t="shared" si="1"/>
        <v>0</v>
      </c>
      <c r="D13" s="306">
        <v>0</v>
      </c>
      <c r="E13" s="307">
        <v>0</v>
      </c>
    </row>
    <row r="14" spans="2:5" x14ac:dyDescent="0.25">
      <c r="B14" s="314" t="s">
        <v>37</v>
      </c>
      <c r="C14" s="262">
        <f t="shared" si="1"/>
        <v>73</v>
      </c>
      <c r="D14" s="306">
        <v>0</v>
      </c>
      <c r="E14" s="307">
        <v>73</v>
      </c>
    </row>
    <row r="15" spans="2:5" x14ac:dyDescent="0.25">
      <c r="B15" s="314" t="s">
        <v>38</v>
      </c>
      <c r="C15" s="262">
        <f t="shared" si="1"/>
        <v>144</v>
      </c>
      <c r="D15" s="306">
        <v>0</v>
      </c>
      <c r="E15" s="307">
        <v>144</v>
      </c>
    </row>
    <row r="16" spans="2:5" x14ac:dyDescent="0.25">
      <c r="B16" s="314" t="s">
        <v>39</v>
      </c>
      <c r="C16" s="262">
        <f t="shared" si="1"/>
        <v>39</v>
      </c>
      <c r="D16" s="306">
        <v>0</v>
      </c>
      <c r="E16" s="307">
        <v>39</v>
      </c>
    </row>
    <row r="17" spans="2:5" x14ac:dyDescent="0.25">
      <c r="B17" s="314" t="s">
        <v>40</v>
      </c>
      <c r="C17" s="262">
        <f t="shared" si="1"/>
        <v>0</v>
      </c>
      <c r="D17" s="306">
        <v>0</v>
      </c>
      <c r="E17" s="307">
        <v>0</v>
      </c>
    </row>
    <row r="18" spans="2:5" x14ac:dyDescent="0.25">
      <c r="B18" s="314" t="s">
        <v>41</v>
      </c>
      <c r="C18" s="262">
        <f t="shared" si="1"/>
        <v>133</v>
      </c>
      <c r="D18" s="306">
        <v>0</v>
      </c>
      <c r="E18" s="307">
        <v>133</v>
      </c>
    </row>
    <row r="19" spans="2:5" x14ac:dyDescent="0.25">
      <c r="B19" s="314" t="s">
        <v>42</v>
      </c>
      <c r="C19" s="262">
        <f t="shared" si="1"/>
        <v>14</v>
      </c>
      <c r="D19" s="306">
        <v>0</v>
      </c>
      <c r="E19" s="307">
        <v>14</v>
      </c>
    </row>
    <row r="20" spans="2:5" x14ac:dyDescent="0.25">
      <c r="B20" s="314" t="s">
        <v>43</v>
      </c>
      <c r="C20" s="262">
        <f t="shared" si="1"/>
        <v>0</v>
      </c>
      <c r="D20" s="306">
        <v>0</v>
      </c>
      <c r="E20" s="307">
        <v>0</v>
      </c>
    </row>
    <row r="21" spans="2:5" x14ac:dyDescent="0.25">
      <c r="B21" s="314" t="s">
        <v>44</v>
      </c>
      <c r="C21" s="262">
        <f t="shared" si="1"/>
        <v>0</v>
      </c>
      <c r="D21" s="306">
        <v>0</v>
      </c>
      <c r="E21" s="307">
        <v>0</v>
      </c>
    </row>
    <row r="22" spans="2:5" x14ac:dyDescent="0.25">
      <c r="B22" s="314" t="s">
        <v>45</v>
      </c>
      <c r="C22" s="262">
        <f t="shared" si="1"/>
        <v>0</v>
      </c>
      <c r="D22" s="306">
        <v>0</v>
      </c>
      <c r="E22" s="307">
        <v>0</v>
      </c>
    </row>
    <row r="23" spans="2:5" x14ac:dyDescent="0.25">
      <c r="B23" s="314" t="s">
        <v>46</v>
      </c>
      <c r="C23" s="262">
        <f t="shared" si="1"/>
        <v>6</v>
      </c>
      <c r="D23" s="306">
        <v>0</v>
      </c>
      <c r="E23" s="307">
        <v>6</v>
      </c>
    </row>
    <row r="24" spans="2:5" x14ac:dyDescent="0.25">
      <c r="B24" s="314" t="s">
        <v>47</v>
      </c>
      <c r="C24" s="262">
        <f t="shared" si="1"/>
        <v>30</v>
      </c>
      <c r="D24" s="306">
        <v>0</v>
      </c>
      <c r="E24" s="307">
        <v>30</v>
      </c>
    </row>
    <row r="25" spans="2:5" x14ac:dyDescent="0.25">
      <c r="B25" s="314" t="s">
        <v>48</v>
      </c>
      <c r="C25" s="262">
        <f t="shared" si="1"/>
        <v>10</v>
      </c>
      <c r="D25" s="306">
        <v>0</v>
      </c>
      <c r="E25" s="307">
        <v>10</v>
      </c>
    </row>
    <row r="26" spans="2:5" x14ac:dyDescent="0.25">
      <c r="B26" s="314" t="s">
        <v>49</v>
      </c>
      <c r="C26" s="262">
        <f t="shared" si="1"/>
        <v>0</v>
      </c>
      <c r="D26" s="306">
        <v>0</v>
      </c>
      <c r="E26" s="307">
        <v>0</v>
      </c>
    </row>
    <row r="27" spans="2:5" x14ac:dyDescent="0.25">
      <c r="B27" s="314" t="s">
        <v>50</v>
      </c>
      <c r="C27" s="262">
        <f t="shared" si="1"/>
        <v>21</v>
      </c>
      <c r="D27" s="306">
        <v>21</v>
      </c>
      <c r="E27" s="307">
        <v>0</v>
      </c>
    </row>
    <row r="28" spans="2:5" x14ac:dyDescent="0.25">
      <c r="B28" s="314" t="s">
        <v>51</v>
      </c>
      <c r="C28" s="262">
        <f t="shared" si="1"/>
        <v>0</v>
      </c>
      <c r="D28" s="306">
        <v>0</v>
      </c>
      <c r="E28" s="307">
        <v>0</v>
      </c>
    </row>
    <row r="29" spans="2:5" x14ac:dyDescent="0.25">
      <c r="B29" s="314" t="s">
        <v>52</v>
      </c>
      <c r="C29" s="262">
        <f t="shared" si="1"/>
        <v>0</v>
      </c>
      <c r="D29" s="306">
        <v>0</v>
      </c>
      <c r="E29" s="307">
        <v>0</v>
      </c>
    </row>
    <row r="30" spans="2:5" x14ac:dyDescent="0.25">
      <c r="B30" s="314" t="s">
        <v>53</v>
      </c>
      <c r="C30" s="262">
        <f t="shared" si="1"/>
        <v>0</v>
      </c>
      <c r="D30" s="306">
        <v>0</v>
      </c>
      <c r="E30" s="307">
        <v>0</v>
      </c>
    </row>
    <row r="31" spans="2:5" x14ac:dyDescent="0.25">
      <c r="B31" s="314" t="s">
        <v>54</v>
      </c>
      <c r="C31" s="262">
        <f t="shared" si="1"/>
        <v>138</v>
      </c>
      <c r="D31" s="306">
        <v>0</v>
      </c>
      <c r="E31" s="307">
        <v>138</v>
      </c>
    </row>
    <row r="32" spans="2:5" ht="15.75" thickBot="1" x14ac:dyDescent="0.3">
      <c r="B32" s="315" t="s">
        <v>55</v>
      </c>
      <c r="C32" s="263">
        <f t="shared" si="1"/>
        <v>46</v>
      </c>
      <c r="D32" s="302">
        <v>0</v>
      </c>
      <c r="E32" s="323">
        <v>46</v>
      </c>
    </row>
  </sheetData>
  <pageMargins left="0.7" right="0.7" top="0.75" bottom="0.75" header="0.3" footer="0.3"/>
  <pageSetup paperSize="9" scale="97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499984740745262"/>
    <pageSetUpPr fitToPage="1"/>
  </sheetPr>
  <dimension ref="A2:Q32"/>
  <sheetViews>
    <sheetView zoomScale="90" zoomScaleNormal="90" workbookViewId="0">
      <selection activeCell="B1" sqref="B1"/>
    </sheetView>
  </sheetViews>
  <sheetFormatPr defaultRowHeight="15" x14ac:dyDescent="0.25"/>
  <cols>
    <col min="1" max="1" width="3.85546875" style="11" customWidth="1"/>
    <col min="2" max="2" width="37.5703125" style="11" customWidth="1"/>
    <col min="3" max="4" width="10.140625" style="11" customWidth="1"/>
    <col min="5" max="5" width="9.85546875" style="11" customWidth="1"/>
    <col min="6" max="7" width="9.5703125" style="11" customWidth="1"/>
    <col min="8" max="8" width="10" style="11" customWidth="1"/>
    <col min="9" max="9" width="9.5703125" style="11" customWidth="1"/>
    <col min="10" max="10" width="9" style="11" customWidth="1"/>
    <col min="11" max="11" width="9.42578125" style="11" customWidth="1"/>
    <col min="12" max="12" width="9.28515625" style="11" customWidth="1"/>
    <col min="13" max="14" width="9.7109375" style="11" customWidth="1"/>
    <col min="15" max="16384" width="9.140625" style="11"/>
  </cols>
  <sheetData>
    <row r="2" spans="1:17" x14ac:dyDescent="0.25">
      <c r="B2" s="11" t="s">
        <v>379</v>
      </c>
    </row>
    <row r="3" spans="1:17" ht="12.75" customHeight="1" x14ac:dyDescent="0.25">
      <c r="B3" s="11" t="s">
        <v>380</v>
      </c>
    </row>
    <row r="4" spans="1:17" ht="10.5" customHeight="1" thickBot="1" x14ac:dyDescent="0.3"/>
    <row r="5" spans="1:17" ht="36.75" customHeight="1" thickBot="1" x14ac:dyDescent="0.3">
      <c r="B5" s="500" t="s">
        <v>3</v>
      </c>
      <c r="C5" s="501" t="s">
        <v>137</v>
      </c>
      <c r="D5" s="502" t="s">
        <v>138</v>
      </c>
      <c r="E5" s="502" t="s">
        <v>139</v>
      </c>
      <c r="F5" s="502" t="s">
        <v>140</v>
      </c>
      <c r="G5" s="503" t="s">
        <v>141</v>
      </c>
      <c r="H5" s="503" t="s">
        <v>142</v>
      </c>
      <c r="I5" s="503" t="s">
        <v>143</v>
      </c>
      <c r="J5" s="503" t="s">
        <v>144</v>
      </c>
      <c r="K5" s="503" t="s">
        <v>145</v>
      </c>
      <c r="L5" s="504" t="s">
        <v>146</v>
      </c>
      <c r="M5" s="505" t="s">
        <v>147</v>
      </c>
      <c r="N5" s="506" t="s">
        <v>148</v>
      </c>
    </row>
    <row r="6" spans="1:17" ht="34.5" customHeight="1" x14ac:dyDescent="0.25">
      <c r="B6" s="169" t="s">
        <v>344</v>
      </c>
      <c r="C6" s="507">
        <v>45.9</v>
      </c>
      <c r="D6" s="508">
        <v>47.5</v>
      </c>
      <c r="E6" s="508">
        <v>49.5</v>
      </c>
      <c r="F6" s="509">
        <v>51</v>
      </c>
      <c r="G6" s="508">
        <v>50.4</v>
      </c>
      <c r="H6" s="508">
        <v>50.2</v>
      </c>
      <c r="I6" s="508">
        <v>50.3</v>
      </c>
      <c r="J6" s="508">
        <v>50.4</v>
      </c>
      <c r="K6" s="508">
        <v>50.6</v>
      </c>
      <c r="L6" s="510">
        <v>51.7</v>
      </c>
      <c r="M6" s="511">
        <v>52.6</v>
      </c>
      <c r="N6" s="511">
        <f>SUM(M6)-L6</f>
        <v>0.89999999999999858</v>
      </c>
    </row>
    <row r="7" spans="1:17" ht="42" customHeight="1" thickBot="1" x14ac:dyDescent="0.3">
      <c r="B7" s="171" t="s">
        <v>345</v>
      </c>
      <c r="C7" s="512">
        <v>44.9</v>
      </c>
      <c r="D7" s="247">
        <v>47</v>
      </c>
      <c r="E7" s="247">
        <v>51</v>
      </c>
      <c r="F7" s="513">
        <v>51.8</v>
      </c>
      <c r="G7" s="513">
        <v>50.2</v>
      </c>
      <c r="H7" s="513">
        <v>49.8</v>
      </c>
      <c r="I7" s="513">
        <v>49.3</v>
      </c>
      <c r="J7" s="513">
        <v>48.6</v>
      </c>
      <c r="K7" s="513">
        <v>48.1</v>
      </c>
      <c r="L7" s="514">
        <v>46.7</v>
      </c>
      <c r="M7" s="248">
        <v>48</v>
      </c>
      <c r="N7" s="248">
        <f t="shared" ref="N7:N19" si="0">SUM(M7)-L7</f>
        <v>1.2999999999999972</v>
      </c>
    </row>
    <row r="8" spans="1:17" ht="26.25" customHeight="1" thickBot="1" x14ac:dyDescent="0.3">
      <c r="B8" s="515" t="s">
        <v>7</v>
      </c>
      <c r="C8" s="464"/>
      <c r="D8" s="464"/>
      <c r="E8" s="464"/>
      <c r="F8" s="464"/>
      <c r="G8" s="464"/>
      <c r="H8" s="464"/>
      <c r="I8" s="464"/>
      <c r="J8" s="464"/>
      <c r="K8" s="464"/>
      <c r="L8" s="464"/>
      <c r="M8" s="464"/>
      <c r="N8" s="516"/>
      <c r="O8" s="517"/>
      <c r="P8" s="517"/>
    </row>
    <row r="9" spans="1:17" ht="25.5" customHeight="1" thickTop="1" x14ac:dyDescent="0.25">
      <c r="B9" s="80" t="s">
        <v>346</v>
      </c>
      <c r="C9" s="518">
        <v>17.5</v>
      </c>
      <c r="D9" s="519">
        <v>20.9</v>
      </c>
      <c r="E9" s="519">
        <v>23.3</v>
      </c>
      <c r="F9" s="519">
        <v>23.6</v>
      </c>
      <c r="G9" s="519">
        <v>18.100000000000001</v>
      </c>
      <c r="H9" s="519">
        <v>19.399999999999999</v>
      </c>
      <c r="I9" s="519">
        <v>18.3</v>
      </c>
      <c r="J9" s="519">
        <v>18.5</v>
      </c>
      <c r="K9" s="519">
        <v>17.8</v>
      </c>
      <c r="L9" s="520">
        <v>18.2</v>
      </c>
      <c r="M9" s="521">
        <v>15.2</v>
      </c>
      <c r="N9" s="457">
        <f t="shared" si="0"/>
        <v>-3</v>
      </c>
    </row>
    <row r="10" spans="1:17" ht="24" customHeight="1" x14ac:dyDescent="0.25">
      <c r="B10" s="12" t="s">
        <v>8</v>
      </c>
      <c r="C10" s="522">
        <v>69</v>
      </c>
      <c r="D10" s="138">
        <v>72.3</v>
      </c>
      <c r="E10" s="138">
        <v>75.599999999999994</v>
      </c>
      <c r="F10" s="17">
        <v>78</v>
      </c>
      <c r="G10" s="138">
        <v>74.599999999999994</v>
      </c>
      <c r="H10" s="17">
        <v>72</v>
      </c>
      <c r="I10" s="138">
        <v>70.599999999999994</v>
      </c>
      <c r="J10" s="138">
        <v>70.900000000000006</v>
      </c>
      <c r="K10" s="138">
        <v>70.7</v>
      </c>
      <c r="L10" s="523">
        <v>70.900000000000006</v>
      </c>
      <c r="M10" s="524">
        <v>73.2</v>
      </c>
      <c r="N10" s="524">
        <f t="shared" si="0"/>
        <v>2.2999999999999972</v>
      </c>
    </row>
    <row r="11" spans="1:17" ht="24" customHeight="1" x14ac:dyDescent="0.25">
      <c r="B11" s="12" t="s">
        <v>9</v>
      </c>
      <c r="C11" s="522">
        <v>76</v>
      </c>
      <c r="D11" s="138">
        <v>75.5</v>
      </c>
      <c r="E11" s="138">
        <v>82.2</v>
      </c>
      <c r="F11" s="17">
        <v>84</v>
      </c>
      <c r="G11" s="138">
        <v>80.3</v>
      </c>
      <c r="H11" s="138">
        <v>82.3</v>
      </c>
      <c r="I11" s="138">
        <v>79.8</v>
      </c>
      <c r="J11" s="138">
        <v>77.599999999999994</v>
      </c>
      <c r="K11" s="138">
        <v>76.3</v>
      </c>
      <c r="L11" s="523">
        <v>76.3</v>
      </c>
      <c r="M11" s="524">
        <v>78.2</v>
      </c>
      <c r="N11" s="524">
        <f t="shared" si="0"/>
        <v>1.9000000000000057</v>
      </c>
    </row>
    <row r="12" spans="1:17" ht="24.75" customHeight="1" x14ac:dyDescent="0.25">
      <c r="B12" s="12" t="s">
        <v>10</v>
      </c>
      <c r="C12" s="525">
        <v>65.7</v>
      </c>
      <c r="D12" s="138">
        <v>68.400000000000006</v>
      </c>
      <c r="E12" s="138">
        <v>68.8</v>
      </c>
      <c r="F12" s="138">
        <v>73.599999999999994</v>
      </c>
      <c r="G12" s="17">
        <v>73</v>
      </c>
      <c r="H12" s="17">
        <v>73</v>
      </c>
      <c r="I12" s="138">
        <v>73.400000000000006</v>
      </c>
      <c r="J12" s="138">
        <v>71.400000000000006</v>
      </c>
      <c r="K12" s="138">
        <v>73.400000000000006</v>
      </c>
      <c r="L12" s="523">
        <v>73.5</v>
      </c>
      <c r="M12" s="524">
        <v>76.400000000000006</v>
      </c>
      <c r="N12" s="524">
        <f t="shared" si="0"/>
        <v>2.9000000000000057</v>
      </c>
    </row>
    <row r="13" spans="1:17" ht="28.5" customHeight="1" thickBot="1" x14ac:dyDescent="0.3">
      <c r="B13" s="129" t="s">
        <v>11</v>
      </c>
      <c r="C13" s="526">
        <v>19</v>
      </c>
      <c r="D13" s="527">
        <v>21.1</v>
      </c>
      <c r="E13" s="527">
        <v>25.1</v>
      </c>
      <c r="F13" s="527">
        <v>25.6</v>
      </c>
      <c r="G13" s="527">
        <v>26.2</v>
      </c>
      <c r="H13" s="527">
        <v>25.9</v>
      </c>
      <c r="I13" s="527">
        <v>26.8</v>
      </c>
      <c r="J13" s="527">
        <v>24.8</v>
      </c>
      <c r="K13" s="527">
        <v>22.7</v>
      </c>
      <c r="L13" s="528">
        <v>21.4</v>
      </c>
      <c r="M13" s="529">
        <v>23.2</v>
      </c>
      <c r="N13" s="529">
        <f t="shared" si="0"/>
        <v>1.8000000000000007</v>
      </c>
    </row>
    <row r="14" spans="1:17" ht="30.75" customHeight="1" thickBot="1" x14ac:dyDescent="0.3">
      <c r="A14" s="517"/>
      <c r="B14" s="515" t="s">
        <v>12</v>
      </c>
      <c r="C14" s="464"/>
      <c r="D14" s="464"/>
      <c r="E14" s="464"/>
      <c r="F14" s="464"/>
      <c r="G14" s="464"/>
      <c r="H14" s="464"/>
      <c r="I14" s="464"/>
      <c r="J14" s="464"/>
      <c r="K14" s="464"/>
      <c r="L14" s="464"/>
      <c r="M14" s="464"/>
      <c r="N14" s="516"/>
      <c r="O14" s="517"/>
      <c r="P14" s="517"/>
      <c r="Q14" s="517"/>
    </row>
    <row r="15" spans="1:17" ht="25.5" customHeight="1" thickTop="1" x14ac:dyDescent="0.25">
      <c r="B15" s="80" t="s">
        <v>13</v>
      </c>
      <c r="C15" s="518">
        <v>69.8</v>
      </c>
      <c r="D15" s="519">
        <v>69.599999999999994</v>
      </c>
      <c r="E15" s="519">
        <v>74.900000000000006</v>
      </c>
      <c r="F15" s="519">
        <v>75.7</v>
      </c>
      <c r="G15" s="519">
        <v>73.3</v>
      </c>
      <c r="H15" s="519">
        <v>77.3</v>
      </c>
      <c r="I15" s="519">
        <v>73.900000000000006</v>
      </c>
      <c r="J15" s="519">
        <v>73.7</v>
      </c>
      <c r="K15" s="519">
        <v>82.3</v>
      </c>
      <c r="L15" s="520">
        <v>72.400000000000006</v>
      </c>
      <c r="M15" s="521">
        <v>75.5</v>
      </c>
      <c r="N15" s="521">
        <f t="shared" si="0"/>
        <v>3.0999999999999943</v>
      </c>
    </row>
    <row r="16" spans="1:17" ht="28.5" customHeight="1" x14ac:dyDescent="0.25">
      <c r="B16" s="12" t="s">
        <v>14</v>
      </c>
      <c r="C16" s="525">
        <v>56.1</v>
      </c>
      <c r="D16" s="138">
        <v>58.4</v>
      </c>
      <c r="E16" s="138">
        <v>62.3</v>
      </c>
      <c r="F16" s="17">
        <v>62</v>
      </c>
      <c r="G16" s="138">
        <v>63.3</v>
      </c>
      <c r="H16" s="138">
        <v>61.4</v>
      </c>
      <c r="I16" s="138">
        <v>60.8</v>
      </c>
      <c r="J16" s="138">
        <v>58.9</v>
      </c>
      <c r="K16" s="138">
        <v>67.3</v>
      </c>
      <c r="L16" s="523">
        <v>54.9</v>
      </c>
      <c r="M16" s="524">
        <v>57.6</v>
      </c>
      <c r="N16" s="524">
        <f t="shared" si="0"/>
        <v>2.7000000000000028</v>
      </c>
    </row>
    <row r="17" spans="2:14" ht="27" customHeight="1" x14ac:dyDescent="0.25">
      <c r="B17" s="12" t="s">
        <v>15</v>
      </c>
      <c r="C17" s="525">
        <v>38.1</v>
      </c>
      <c r="D17" s="138">
        <v>34.5</v>
      </c>
      <c r="E17" s="138">
        <v>34.9</v>
      </c>
      <c r="F17" s="138">
        <v>36.5</v>
      </c>
      <c r="G17" s="138">
        <v>34.1</v>
      </c>
      <c r="H17" s="138">
        <v>34.4</v>
      </c>
      <c r="I17" s="138">
        <v>35.4</v>
      </c>
      <c r="J17" s="138">
        <v>37.5</v>
      </c>
      <c r="K17" s="138">
        <v>48.6</v>
      </c>
      <c r="L17" s="523">
        <v>39.6</v>
      </c>
      <c r="M17" s="524">
        <v>38.799999999999997</v>
      </c>
      <c r="N17" s="524">
        <f t="shared" si="0"/>
        <v>-0.80000000000000426</v>
      </c>
    </row>
    <row r="18" spans="2:14" ht="27.75" customHeight="1" x14ac:dyDescent="0.25">
      <c r="B18" s="12" t="s">
        <v>16</v>
      </c>
      <c r="C18" s="525">
        <v>57.4</v>
      </c>
      <c r="D18" s="138">
        <v>59.6</v>
      </c>
      <c r="E18" s="138">
        <v>61.4</v>
      </c>
      <c r="F18" s="138">
        <v>63.5</v>
      </c>
      <c r="G18" s="138">
        <v>61.4</v>
      </c>
      <c r="H18" s="138">
        <v>62.1</v>
      </c>
      <c r="I18" s="138">
        <v>59.5</v>
      </c>
      <c r="J18" s="17">
        <v>55</v>
      </c>
      <c r="K18" s="138">
        <v>63.9</v>
      </c>
      <c r="L18" s="194">
        <v>54</v>
      </c>
      <c r="M18" s="18">
        <v>53.5</v>
      </c>
      <c r="N18" s="18">
        <f t="shared" si="0"/>
        <v>-0.5</v>
      </c>
    </row>
    <row r="19" spans="2:14" ht="30.75" thickBot="1" x14ac:dyDescent="0.3">
      <c r="B19" s="129" t="s">
        <v>17</v>
      </c>
      <c r="C19" s="530">
        <v>19.7</v>
      </c>
      <c r="D19" s="527">
        <v>21.8</v>
      </c>
      <c r="E19" s="527">
        <v>25.6</v>
      </c>
      <c r="F19" s="25">
        <v>25</v>
      </c>
      <c r="G19" s="527">
        <v>20.3</v>
      </c>
      <c r="H19" s="527">
        <v>17.100000000000001</v>
      </c>
      <c r="I19" s="527">
        <v>18.100000000000001</v>
      </c>
      <c r="J19" s="527">
        <v>17.600000000000001</v>
      </c>
      <c r="K19" s="527">
        <v>18.899999999999999</v>
      </c>
      <c r="L19" s="528">
        <v>11.1</v>
      </c>
      <c r="M19" s="529">
        <v>11.8</v>
      </c>
      <c r="N19" s="529">
        <f t="shared" si="0"/>
        <v>0.70000000000000107</v>
      </c>
    </row>
    <row r="21" spans="2:14" x14ac:dyDescent="0.25">
      <c r="B21" s="75" t="s">
        <v>18</v>
      </c>
    </row>
    <row r="22" spans="2:14" x14ac:dyDescent="0.25">
      <c r="B22" s="75" t="s">
        <v>19</v>
      </c>
    </row>
    <row r="23" spans="2:14" x14ac:dyDescent="0.25">
      <c r="B23" s="75" t="s">
        <v>20</v>
      </c>
    </row>
    <row r="24" spans="2:14" x14ac:dyDescent="0.25">
      <c r="B24" s="75" t="s">
        <v>347</v>
      </c>
    </row>
    <row r="25" spans="2:14" x14ac:dyDescent="0.25">
      <c r="B25" s="75" t="s">
        <v>21</v>
      </c>
    </row>
    <row r="26" spans="2:14" x14ac:dyDescent="0.25">
      <c r="B26" s="75" t="s">
        <v>22</v>
      </c>
    </row>
    <row r="27" spans="2:14" x14ac:dyDescent="0.25">
      <c r="B27" s="75" t="s">
        <v>352</v>
      </c>
    </row>
    <row r="28" spans="2:14" x14ac:dyDescent="0.25">
      <c r="B28" s="75" t="s">
        <v>353</v>
      </c>
    </row>
    <row r="32" spans="2:14" x14ac:dyDescent="0.25">
      <c r="C32" s="192"/>
    </row>
  </sheetData>
  <pageMargins left="0.7" right="0.7" top="0.75" bottom="0.75" header="0.3" footer="0.3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B1:I20"/>
  <sheetViews>
    <sheetView zoomScaleNormal="100" workbookViewId="0">
      <selection activeCell="B1" sqref="B1"/>
    </sheetView>
  </sheetViews>
  <sheetFormatPr defaultRowHeight="15" x14ac:dyDescent="0.25"/>
  <cols>
    <col min="1" max="1" width="2.28515625" style="11" customWidth="1"/>
    <col min="2" max="2" width="35.28515625" style="11" customWidth="1"/>
    <col min="3" max="3" width="10.85546875" style="11" customWidth="1"/>
    <col min="4" max="4" width="9.5703125" style="11" customWidth="1"/>
    <col min="5" max="5" width="10.7109375" style="11" customWidth="1"/>
    <col min="6" max="6" width="10.85546875" style="11" customWidth="1"/>
    <col min="7" max="7" width="13.140625" style="11" customWidth="1"/>
    <col min="8" max="8" width="9.140625" style="11"/>
    <col min="9" max="9" width="10.28515625" style="11" customWidth="1"/>
    <col min="10" max="16384" width="9.140625" style="11"/>
  </cols>
  <sheetData>
    <row r="1" spans="2:9" ht="14.25" customHeight="1" x14ac:dyDescent="0.25"/>
    <row r="2" spans="2:9" x14ac:dyDescent="0.25">
      <c r="B2" s="11" t="s">
        <v>413</v>
      </c>
    </row>
    <row r="3" spans="2:9" ht="14.25" customHeight="1" x14ac:dyDescent="0.25">
      <c r="B3" s="45" t="s">
        <v>171</v>
      </c>
    </row>
    <row r="4" spans="2:9" ht="13.5" customHeight="1" thickBot="1" x14ac:dyDescent="0.3">
      <c r="B4" s="45"/>
    </row>
    <row r="5" spans="2:9" ht="20.25" customHeight="1" x14ac:dyDescent="0.25">
      <c r="B5" s="696" t="s">
        <v>150</v>
      </c>
      <c r="C5" s="711" t="s">
        <v>135</v>
      </c>
      <c r="D5" s="712"/>
      <c r="E5" s="711" t="s">
        <v>136</v>
      </c>
      <c r="F5" s="712"/>
      <c r="G5" s="52" t="s">
        <v>159</v>
      </c>
    </row>
    <row r="6" spans="2:9" ht="15.75" thickBot="1" x14ac:dyDescent="0.3">
      <c r="B6" s="710"/>
      <c r="C6" s="46" t="s">
        <v>4</v>
      </c>
      <c r="D6" s="76" t="s">
        <v>423</v>
      </c>
      <c r="E6" s="46" t="s">
        <v>4</v>
      </c>
      <c r="F6" s="76" t="s">
        <v>423</v>
      </c>
      <c r="G6" s="53" t="s">
        <v>4</v>
      </c>
    </row>
    <row r="7" spans="2:9" ht="42" customHeight="1" thickBot="1" x14ac:dyDescent="0.3">
      <c r="B7" s="67" t="s">
        <v>166</v>
      </c>
      <c r="C7" s="68">
        <v>158025</v>
      </c>
      <c r="D7" s="69">
        <v>100</v>
      </c>
      <c r="E7" s="68">
        <v>149405</v>
      </c>
      <c r="F7" s="69">
        <v>100</v>
      </c>
      <c r="G7" s="70">
        <f>SUM(E7)-C7</f>
        <v>-8620</v>
      </c>
    </row>
    <row r="8" spans="2:9" ht="22.5" customHeight="1" thickBot="1" x14ac:dyDescent="0.3">
      <c r="B8" s="435" t="s">
        <v>167</v>
      </c>
      <c r="C8" s="436"/>
      <c r="D8" s="436"/>
      <c r="E8" s="436"/>
      <c r="F8" s="436"/>
      <c r="G8" s="437"/>
    </row>
    <row r="9" spans="2:9" ht="21" customHeight="1" x14ac:dyDescent="0.25">
      <c r="B9" s="58" t="s">
        <v>111</v>
      </c>
      <c r="C9" s="59">
        <v>26720</v>
      </c>
      <c r="D9" s="60">
        <f>SUM(C9)/C7*100</f>
        <v>16.908716975162157</v>
      </c>
      <c r="E9" s="59">
        <v>24377</v>
      </c>
      <c r="F9" s="60">
        <f>SUM(E9)/E7*100</f>
        <v>16.316053679595729</v>
      </c>
      <c r="G9" s="61">
        <f>SUM(E9)-C9</f>
        <v>-2343</v>
      </c>
      <c r="I9" s="547">
        <f>SUM(G9)/C9*100</f>
        <v>-8.7687125748502996</v>
      </c>
    </row>
    <row r="10" spans="2:9" ht="18" customHeight="1" thickBot="1" x14ac:dyDescent="0.3">
      <c r="B10" s="62" t="s">
        <v>112</v>
      </c>
      <c r="C10" s="21">
        <v>131305</v>
      </c>
      <c r="D10" s="44">
        <f>SUM(C10)/C7*100</f>
        <v>83.09128302483785</v>
      </c>
      <c r="E10" s="21">
        <v>125028</v>
      </c>
      <c r="F10" s="44">
        <f>SUM(E10)/E7*100</f>
        <v>83.683946320404274</v>
      </c>
      <c r="G10" s="57">
        <f>SUM(E10)-C10</f>
        <v>-6277</v>
      </c>
      <c r="I10" s="547">
        <f>SUM(G10)/C10*100</f>
        <v>-4.7804729446708043</v>
      </c>
    </row>
    <row r="11" spans="2:9" ht="15.75" customHeight="1" thickBot="1" x14ac:dyDescent="0.3">
      <c r="B11" s="438" t="s">
        <v>168</v>
      </c>
      <c r="C11" s="439"/>
      <c r="D11" s="439"/>
      <c r="E11" s="439"/>
      <c r="F11" s="439"/>
      <c r="G11" s="440"/>
    </row>
    <row r="12" spans="2:9" x14ac:dyDescent="0.25">
      <c r="B12" s="63" t="s">
        <v>113</v>
      </c>
      <c r="C12" s="64">
        <v>241</v>
      </c>
      <c r="D12" s="65">
        <f>SUM(C12)/C7*100</f>
        <v>0.1525075146337605</v>
      </c>
      <c r="E12" s="64">
        <v>115</v>
      </c>
      <c r="F12" s="65">
        <f>SUM(E12)/E7*100</f>
        <v>7.697198888926074E-2</v>
      </c>
      <c r="G12" s="66">
        <f t="shared" ref="G12:G17" si="0">SUM(E12)-C12</f>
        <v>-126</v>
      </c>
    </row>
    <row r="13" spans="2:9" x14ac:dyDescent="0.25">
      <c r="B13" s="42" t="s">
        <v>114</v>
      </c>
      <c r="C13" s="13">
        <v>902</v>
      </c>
      <c r="D13" s="41">
        <f>SUM(C13)/C7*100</f>
        <v>0.57079576016453093</v>
      </c>
      <c r="E13" s="13">
        <v>1149</v>
      </c>
      <c r="F13" s="41">
        <f>SUM(E13)/E7*100</f>
        <v>0.76905056725009202</v>
      </c>
      <c r="G13" s="54">
        <f t="shared" si="0"/>
        <v>247</v>
      </c>
    </row>
    <row r="14" spans="2:9" x14ac:dyDescent="0.25">
      <c r="B14" s="49" t="s">
        <v>115</v>
      </c>
      <c r="C14" s="50">
        <v>13828</v>
      </c>
      <c r="D14" s="51">
        <f>SUM(C14)/C7*100</f>
        <v>8.7505141591520328</v>
      </c>
      <c r="E14" s="50">
        <v>13017</v>
      </c>
      <c r="F14" s="51">
        <f>SUM(E14)/E7*100</f>
        <v>8.7125598206218005</v>
      </c>
      <c r="G14" s="56">
        <f t="shared" si="0"/>
        <v>-811</v>
      </c>
    </row>
    <row r="15" spans="2:9" ht="30" x14ac:dyDescent="0.25">
      <c r="B15" s="42" t="s">
        <v>124</v>
      </c>
      <c r="C15" s="13">
        <v>7</v>
      </c>
      <c r="D15" s="41">
        <f>SUM(C15)/C7*100</f>
        <v>4.4296788482835001E-3</v>
      </c>
      <c r="E15" s="13">
        <v>6</v>
      </c>
      <c r="F15" s="41">
        <f>SUM(E15)/E7*100</f>
        <v>4.015929855091865E-3</v>
      </c>
      <c r="G15" s="54">
        <f t="shared" si="0"/>
        <v>-1</v>
      </c>
    </row>
    <row r="16" spans="2:9" x14ac:dyDescent="0.25">
      <c r="B16" s="42" t="s">
        <v>116</v>
      </c>
      <c r="C16" s="13">
        <v>4093</v>
      </c>
      <c r="D16" s="41">
        <f>SUM(C16)/C7*100</f>
        <v>2.5900965037177661</v>
      </c>
      <c r="E16" s="13">
        <v>3087</v>
      </c>
      <c r="F16" s="41">
        <f>SUM(E16)/E7*100</f>
        <v>2.066195910444764</v>
      </c>
      <c r="G16" s="54">
        <f t="shared" si="0"/>
        <v>-1006</v>
      </c>
    </row>
    <row r="17" spans="2:7" ht="30.75" thickBot="1" x14ac:dyDescent="0.3">
      <c r="B17" s="43" t="s">
        <v>169</v>
      </c>
      <c r="C17" s="21">
        <v>1041</v>
      </c>
      <c r="D17" s="44">
        <f>SUM(C17)/C7*100</f>
        <v>0.6587565258661604</v>
      </c>
      <c r="E17" s="21">
        <v>1082</v>
      </c>
      <c r="F17" s="44">
        <f>SUM(E17)/E7*100</f>
        <v>0.72420601720156619</v>
      </c>
      <c r="G17" s="57">
        <f t="shared" si="0"/>
        <v>41</v>
      </c>
    </row>
    <row r="20" spans="2:7" x14ac:dyDescent="0.25">
      <c r="E20" s="74"/>
      <c r="F20" s="544"/>
    </row>
  </sheetData>
  <mergeCells count="3">
    <mergeCell ref="B5:B6"/>
    <mergeCell ref="E5:F5"/>
    <mergeCell ref="C5:D5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B2:F35"/>
  <sheetViews>
    <sheetView workbookViewId="0">
      <selection activeCell="B1" sqref="B1"/>
    </sheetView>
  </sheetViews>
  <sheetFormatPr defaultRowHeight="15" x14ac:dyDescent="0.25"/>
  <cols>
    <col min="1" max="1" width="2.28515625" style="2" customWidth="1"/>
    <col min="2" max="2" width="21.7109375" style="2" customWidth="1"/>
    <col min="3" max="3" width="12" style="2" customWidth="1"/>
    <col min="4" max="4" width="11" style="2" customWidth="1"/>
    <col min="5" max="6" width="10.85546875" style="2" customWidth="1"/>
    <col min="7" max="7" width="13.140625" style="2" customWidth="1"/>
    <col min="8" max="8" width="9.140625" style="2"/>
    <col min="9" max="9" width="10.28515625" style="2" customWidth="1"/>
    <col min="10" max="16384" width="9.140625" style="2"/>
  </cols>
  <sheetData>
    <row r="2" spans="2:6" x14ac:dyDescent="0.25">
      <c r="B2" s="11" t="s">
        <v>411</v>
      </c>
      <c r="C2" s="11"/>
      <c r="D2" s="11"/>
      <c r="E2" s="11"/>
      <c r="F2" s="11"/>
    </row>
    <row r="3" spans="2:6" x14ac:dyDescent="0.25">
      <c r="B3" s="11" t="s">
        <v>412</v>
      </c>
      <c r="C3" s="11"/>
      <c r="D3" s="11"/>
      <c r="E3" s="11"/>
      <c r="F3" s="11"/>
    </row>
    <row r="4" spans="2:6" ht="15.75" thickBot="1" x14ac:dyDescent="0.3">
      <c r="B4" s="11"/>
      <c r="C4" s="11"/>
      <c r="D4" s="11"/>
      <c r="E4" s="11"/>
      <c r="F4" s="11"/>
    </row>
    <row r="5" spans="2:6" ht="15.75" thickBot="1" x14ac:dyDescent="0.3">
      <c r="B5" s="705" t="s">
        <v>158</v>
      </c>
      <c r="C5" s="714" t="s">
        <v>170</v>
      </c>
      <c r="D5" s="715"/>
      <c r="E5" s="715"/>
      <c r="F5" s="716"/>
    </row>
    <row r="6" spans="2:6" x14ac:dyDescent="0.25">
      <c r="B6" s="713"/>
      <c r="C6" s="719">
        <v>2015</v>
      </c>
      <c r="D6" s="717">
        <v>2016</v>
      </c>
      <c r="E6" s="721" t="s">
        <v>159</v>
      </c>
      <c r="F6" s="722"/>
    </row>
    <row r="7" spans="2:6" ht="43.5" customHeight="1" x14ac:dyDescent="0.25">
      <c r="B7" s="713"/>
      <c r="C7" s="719"/>
      <c r="D7" s="717"/>
      <c r="E7" s="723" t="s">
        <v>152</v>
      </c>
      <c r="F7" s="725" t="s">
        <v>155</v>
      </c>
    </row>
    <row r="8" spans="2:6" ht="15.75" thickBot="1" x14ac:dyDescent="0.3">
      <c r="B8" s="706"/>
      <c r="C8" s="720"/>
      <c r="D8" s="718"/>
      <c r="E8" s="724"/>
      <c r="F8" s="726"/>
    </row>
    <row r="9" spans="2:6" ht="21" customHeight="1" x14ac:dyDescent="0.25">
      <c r="B9" s="82" t="s">
        <v>30</v>
      </c>
      <c r="C9" s="84">
        <f>SUM(C10:C34)</f>
        <v>158025</v>
      </c>
      <c r="D9" s="83">
        <f>SUM(D10:D34)</f>
        <v>149405</v>
      </c>
      <c r="E9" s="84">
        <f>SUM(D9)-C9</f>
        <v>-8620</v>
      </c>
      <c r="F9" s="85">
        <f>SUM(E9)/C9*100</f>
        <v>-5.4548330960291098</v>
      </c>
    </row>
    <row r="10" spans="2:6" ht="18" customHeight="1" x14ac:dyDescent="0.25">
      <c r="B10" s="12" t="s">
        <v>31</v>
      </c>
      <c r="C10" s="9">
        <v>2076</v>
      </c>
      <c r="D10" s="77">
        <v>1969</v>
      </c>
      <c r="E10" s="9">
        <f t="shared" ref="E10:E34" si="0">SUM(D10)-C10</f>
        <v>-107</v>
      </c>
      <c r="F10" s="7">
        <f t="shared" ref="F10:F34" si="1">SUM(E10)/C10*100</f>
        <v>-5.1541425818882463</v>
      </c>
    </row>
    <row r="11" spans="2:6" ht="15.75" customHeight="1" x14ac:dyDescent="0.25">
      <c r="B11" s="12" t="s">
        <v>32</v>
      </c>
      <c r="C11" s="9">
        <v>6083</v>
      </c>
      <c r="D11" s="77">
        <v>5683</v>
      </c>
      <c r="E11" s="9">
        <f t="shared" si="0"/>
        <v>-400</v>
      </c>
      <c r="F11" s="7">
        <f t="shared" si="1"/>
        <v>-6.5757027782344242</v>
      </c>
    </row>
    <row r="12" spans="2:6" x14ac:dyDescent="0.25">
      <c r="B12" s="12" t="s">
        <v>33</v>
      </c>
      <c r="C12" s="9">
        <v>8621</v>
      </c>
      <c r="D12" s="77">
        <v>7733</v>
      </c>
      <c r="E12" s="9">
        <f t="shared" si="0"/>
        <v>-888</v>
      </c>
      <c r="F12" s="7">
        <f t="shared" si="1"/>
        <v>-10.300429184549357</v>
      </c>
    </row>
    <row r="13" spans="2:6" x14ac:dyDescent="0.25">
      <c r="B13" s="12" t="s">
        <v>34</v>
      </c>
      <c r="C13" s="9">
        <v>9684</v>
      </c>
      <c r="D13" s="77">
        <v>9626</v>
      </c>
      <c r="E13" s="9">
        <f t="shared" si="0"/>
        <v>-58</v>
      </c>
      <c r="F13" s="7">
        <f t="shared" si="1"/>
        <v>-0.5989260636100785</v>
      </c>
    </row>
    <row r="14" spans="2:6" x14ac:dyDescent="0.25">
      <c r="B14" s="12" t="s">
        <v>35</v>
      </c>
      <c r="C14" s="9">
        <v>9775</v>
      </c>
      <c r="D14" s="77">
        <v>8634</v>
      </c>
      <c r="E14" s="9">
        <f t="shared" si="0"/>
        <v>-1141</v>
      </c>
      <c r="F14" s="7">
        <f t="shared" si="1"/>
        <v>-11.672634271099744</v>
      </c>
    </row>
    <row r="15" spans="2:6" x14ac:dyDescent="0.25">
      <c r="B15" s="12" t="s">
        <v>36</v>
      </c>
      <c r="C15" s="9">
        <v>4716</v>
      </c>
      <c r="D15" s="77">
        <v>4515</v>
      </c>
      <c r="E15" s="9">
        <f t="shared" si="0"/>
        <v>-201</v>
      </c>
      <c r="F15" s="7">
        <f t="shared" si="1"/>
        <v>-4.2620865139949107</v>
      </c>
    </row>
    <row r="16" spans="2:6" x14ac:dyDescent="0.25">
      <c r="B16" s="12" t="s">
        <v>37</v>
      </c>
      <c r="C16" s="9">
        <v>7445</v>
      </c>
      <c r="D16" s="77">
        <v>6532</v>
      </c>
      <c r="E16" s="9">
        <f t="shared" si="0"/>
        <v>-913</v>
      </c>
      <c r="F16" s="7">
        <f t="shared" si="1"/>
        <v>-12.263263935527199</v>
      </c>
    </row>
    <row r="17" spans="2:6" x14ac:dyDescent="0.25">
      <c r="B17" s="12" t="s">
        <v>38</v>
      </c>
      <c r="C17" s="9">
        <v>2904</v>
      </c>
      <c r="D17" s="77">
        <v>2888</v>
      </c>
      <c r="E17" s="9">
        <f t="shared" si="0"/>
        <v>-16</v>
      </c>
      <c r="F17" s="7">
        <f t="shared" si="1"/>
        <v>-0.55096418732782371</v>
      </c>
    </row>
    <row r="18" spans="2:6" x14ac:dyDescent="0.25">
      <c r="B18" s="12" t="s">
        <v>39</v>
      </c>
      <c r="C18" s="9">
        <v>6138</v>
      </c>
      <c r="D18" s="77">
        <v>6390</v>
      </c>
      <c r="E18" s="9">
        <f t="shared" si="0"/>
        <v>252</v>
      </c>
      <c r="F18" s="7">
        <f t="shared" si="1"/>
        <v>4.1055718475073313</v>
      </c>
    </row>
    <row r="19" spans="2:6" x14ac:dyDescent="0.25">
      <c r="B19" s="12" t="s">
        <v>40</v>
      </c>
      <c r="C19" s="9">
        <v>5583</v>
      </c>
      <c r="D19" s="77">
        <v>5152</v>
      </c>
      <c r="E19" s="9">
        <f t="shared" si="0"/>
        <v>-431</v>
      </c>
      <c r="F19" s="7">
        <f t="shared" si="1"/>
        <v>-7.7198638724699977</v>
      </c>
    </row>
    <row r="20" spans="2:6" x14ac:dyDescent="0.25">
      <c r="B20" s="12" t="s">
        <v>41</v>
      </c>
      <c r="C20" s="9">
        <v>6180</v>
      </c>
      <c r="D20" s="77">
        <v>6454</v>
      </c>
      <c r="E20" s="9">
        <f t="shared" si="0"/>
        <v>274</v>
      </c>
      <c r="F20" s="7">
        <f t="shared" si="1"/>
        <v>4.433656957928803</v>
      </c>
    </row>
    <row r="21" spans="2:6" x14ac:dyDescent="0.25">
      <c r="B21" s="12" t="s">
        <v>42</v>
      </c>
      <c r="C21" s="9">
        <v>9870</v>
      </c>
      <c r="D21" s="77">
        <v>9218</v>
      </c>
      <c r="E21" s="9">
        <f t="shared" si="0"/>
        <v>-652</v>
      </c>
      <c r="F21" s="7">
        <f t="shared" si="1"/>
        <v>-6.6058763931104352</v>
      </c>
    </row>
    <row r="22" spans="2:6" x14ac:dyDescent="0.25">
      <c r="B22" s="12" t="s">
        <v>43</v>
      </c>
      <c r="C22" s="9">
        <v>5831</v>
      </c>
      <c r="D22" s="77">
        <v>6165</v>
      </c>
      <c r="E22" s="9">
        <f t="shared" si="0"/>
        <v>334</v>
      </c>
      <c r="F22" s="7">
        <f t="shared" si="1"/>
        <v>5.7280054879094493</v>
      </c>
    </row>
    <row r="23" spans="2:6" x14ac:dyDescent="0.25">
      <c r="B23" s="19" t="s">
        <v>44</v>
      </c>
      <c r="C23" s="9">
        <v>5609</v>
      </c>
      <c r="D23" s="78">
        <v>5473</v>
      </c>
      <c r="E23" s="9">
        <f t="shared" si="0"/>
        <v>-136</v>
      </c>
      <c r="F23" s="7">
        <f t="shared" si="1"/>
        <v>-2.424674630058834</v>
      </c>
    </row>
    <row r="24" spans="2:6" x14ac:dyDescent="0.25">
      <c r="B24" s="19" t="s">
        <v>45</v>
      </c>
      <c r="C24" s="9">
        <v>8188</v>
      </c>
      <c r="D24" s="78">
        <v>7132</v>
      </c>
      <c r="E24" s="9">
        <f t="shared" si="0"/>
        <v>-1056</v>
      </c>
      <c r="F24" s="7">
        <f t="shared" si="1"/>
        <v>-12.896922325354176</v>
      </c>
    </row>
    <row r="25" spans="2:6" x14ac:dyDescent="0.25">
      <c r="B25" s="19" t="s">
        <v>46</v>
      </c>
      <c r="C25" s="9">
        <v>6765</v>
      </c>
      <c r="D25" s="78">
        <v>6555</v>
      </c>
      <c r="E25" s="9">
        <f t="shared" si="0"/>
        <v>-210</v>
      </c>
      <c r="F25" s="7">
        <f t="shared" si="1"/>
        <v>-3.1042128603104215</v>
      </c>
    </row>
    <row r="26" spans="2:6" x14ac:dyDescent="0.25">
      <c r="B26" s="19" t="s">
        <v>47</v>
      </c>
      <c r="C26" s="9">
        <v>9871</v>
      </c>
      <c r="D26" s="78">
        <v>8723</v>
      </c>
      <c r="E26" s="9">
        <f>SUM(D26)-C26</f>
        <v>-1148</v>
      </c>
      <c r="F26" s="7">
        <f>SUM(E26)/C26*100</f>
        <v>-11.630027352851787</v>
      </c>
    </row>
    <row r="27" spans="2:6" x14ac:dyDescent="0.25">
      <c r="B27" s="19" t="s">
        <v>48</v>
      </c>
      <c r="C27" s="9">
        <v>6504</v>
      </c>
      <c r="D27" s="78">
        <v>6143</v>
      </c>
      <c r="E27" s="9">
        <f t="shared" si="0"/>
        <v>-361</v>
      </c>
      <c r="F27" s="7">
        <f t="shared" si="1"/>
        <v>-5.5504305043050426</v>
      </c>
    </row>
    <row r="28" spans="2:6" x14ac:dyDescent="0.25">
      <c r="B28" s="19" t="s">
        <v>49</v>
      </c>
      <c r="C28" s="9">
        <v>6864</v>
      </c>
      <c r="D28" s="78">
        <v>6495</v>
      </c>
      <c r="E28" s="9">
        <f t="shared" si="0"/>
        <v>-369</v>
      </c>
      <c r="F28" s="7">
        <f t="shared" si="1"/>
        <v>-5.3758741258741258</v>
      </c>
    </row>
    <row r="29" spans="2:6" x14ac:dyDescent="0.25">
      <c r="B29" s="19" t="s">
        <v>50</v>
      </c>
      <c r="C29" s="9">
        <v>5538</v>
      </c>
      <c r="D29" s="78">
        <v>5733</v>
      </c>
      <c r="E29" s="9">
        <f t="shared" si="0"/>
        <v>195</v>
      </c>
      <c r="F29" s="7">
        <f t="shared" si="1"/>
        <v>3.5211267605633805</v>
      </c>
    </row>
    <row r="30" spans="2:6" x14ac:dyDescent="0.25">
      <c r="B30" s="19" t="s">
        <v>51</v>
      </c>
      <c r="C30" s="9">
        <v>3796</v>
      </c>
      <c r="D30" s="78">
        <v>3523</v>
      </c>
      <c r="E30" s="9">
        <f t="shared" si="0"/>
        <v>-273</v>
      </c>
      <c r="F30" s="7">
        <f t="shared" si="1"/>
        <v>-7.1917808219178081</v>
      </c>
    </row>
    <row r="31" spans="2:6" x14ac:dyDescent="0.25">
      <c r="B31" s="19" t="s">
        <v>52</v>
      </c>
      <c r="C31" s="9">
        <v>2721</v>
      </c>
      <c r="D31" s="78">
        <v>2582</v>
      </c>
      <c r="E31" s="9">
        <f t="shared" si="0"/>
        <v>-139</v>
      </c>
      <c r="F31" s="7">
        <f t="shared" si="1"/>
        <v>-5.1084160235207641</v>
      </c>
    </row>
    <row r="32" spans="2:6" x14ac:dyDescent="0.25">
      <c r="B32" s="19" t="s">
        <v>53</v>
      </c>
      <c r="C32" s="9">
        <v>3996</v>
      </c>
      <c r="D32" s="78">
        <v>3992</v>
      </c>
      <c r="E32" s="9">
        <f t="shared" si="0"/>
        <v>-4</v>
      </c>
      <c r="F32" s="7">
        <f t="shared" si="1"/>
        <v>-0.10010010010010009</v>
      </c>
    </row>
    <row r="33" spans="2:6" x14ac:dyDescent="0.25">
      <c r="B33" s="19" t="s">
        <v>54</v>
      </c>
      <c r="C33" s="9">
        <v>9854</v>
      </c>
      <c r="D33" s="78">
        <v>8770</v>
      </c>
      <c r="E33" s="9">
        <f t="shared" si="0"/>
        <v>-1084</v>
      </c>
      <c r="F33" s="7">
        <f t="shared" si="1"/>
        <v>-11.000608889790948</v>
      </c>
    </row>
    <row r="34" spans="2:6" ht="15.75" thickBot="1" x14ac:dyDescent="0.3">
      <c r="B34" s="20" t="s">
        <v>55</v>
      </c>
      <c r="C34" s="5">
        <v>3413</v>
      </c>
      <c r="D34" s="79">
        <v>3325</v>
      </c>
      <c r="E34" s="5">
        <f t="shared" si="0"/>
        <v>-88</v>
      </c>
      <c r="F34" s="8">
        <f t="shared" si="1"/>
        <v>-2.5783767946088485</v>
      </c>
    </row>
    <row r="35" spans="2:6" x14ac:dyDescent="0.25">
      <c r="D35" s="86"/>
    </row>
  </sheetData>
  <mergeCells count="7">
    <mergeCell ref="B5:B8"/>
    <mergeCell ref="C5:F5"/>
    <mergeCell ref="D6:D8"/>
    <mergeCell ref="C6:C8"/>
    <mergeCell ref="E6:F6"/>
    <mergeCell ref="E7:E8"/>
    <mergeCell ref="F7:F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B2:I44"/>
  <sheetViews>
    <sheetView zoomScaleNormal="100" workbookViewId="0">
      <selection activeCell="B1" sqref="B1"/>
    </sheetView>
  </sheetViews>
  <sheetFormatPr defaultRowHeight="15" x14ac:dyDescent="0.25"/>
  <cols>
    <col min="1" max="1" width="2.28515625" style="11" customWidth="1"/>
    <col min="2" max="2" width="60.28515625" style="11" customWidth="1"/>
    <col min="3" max="3" width="10.28515625" style="11" customWidth="1"/>
    <col min="4" max="4" width="9.140625" style="11" customWidth="1"/>
    <col min="5" max="5" width="11" style="11" customWidth="1"/>
    <col min="6" max="6" width="8.7109375" style="11" customWidth="1"/>
    <col min="7" max="7" width="13.5703125" style="11" customWidth="1"/>
    <col min="8" max="8" width="9.140625" style="11"/>
    <col min="9" max="9" width="10.28515625" style="11" customWidth="1"/>
    <col min="10" max="16384" width="9.140625" style="11"/>
  </cols>
  <sheetData>
    <row r="2" spans="2:9" x14ac:dyDescent="0.25">
      <c r="B2" s="11" t="s">
        <v>410</v>
      </c>
    </row>
    <row r="3" spans="2:9" ht="15.75" thickBot="1" x14ac:dyDescent="0.3">
      <c r="B3" s="11" t="s">
        <v>199</v>
      </c>
    </row>
    <row r="4" spans="2:9" x14ac:dyDescent="0.25">
      <c r="B4" s="696" t="s">
        <v>150</v>
      </c>
      <c r="C4" s="728" t="s">
        <v>135</v>
      </c>
      <c r="D4" s="699"/>
      <c r="E4" s="728" t="s">
        <v>136</v>
      </c>
      <c r="F4" s="699"/>
      <c r="G4" s="696" t="s">
        <v>159</v>
      </c>
    </row>
    <row r="5" spans="2:9" x14ac:dyDescent="0.25">
      <c r="B5" s="727"/>
      <c r="C5" s="729"/>
      <c r="D5" s="730"/>
      <c r="E5" s="729"/>
      <c r="F5" s="730"/>
      <c r="G5" s="731"/>
    </row>
    <row r="6" spans="2:9" ht="43.5" customHeight="1" thickBot="1" x14ac:dyDescent="0.3">
      <c r="B6" s="710"/>
      <c r="C6" s="630" t="s">
        <v>4</v>
      </c>
      <c r="D6" s="627" t="s">
        <v>155</v>
      </c>
      <c r="E6" s="630" t="s">
        <v>4</v>
      </c>
      <c r="F6" s="627" t="s">
        <v>155</v>
      </c>
      <c r="G6" s="633" t="s">
        <v>4</v>
      </c>
    </row>
    <row r="7" spans="2:9" ht="30" customHeight="1" thickBot="1" x14ac:dyDescent="0.3">
      <c r="B7" s="33" t="s">
        <v>172</v>
      </c>
      <c r="C7" s="126">
        <v>172443</v>
      </c>
      <c r="D7" s="127">
        <v>100</v>
      </c>
      <c r="E7" s="126">
        <v>165352</v>
      </c>
      <c r="F7" s="127">
        <v>100</v>
      </c>
      <c r="G7" s="128">
        <f>SUM(E7)-C7</f>
        <v>-7091</v>
      </c>
    </row>
    <row r="8" spans="2:9" ht="30.75" customHeight="1" thickBot="1" x14ac:dyDescent="0.3">
      <c r="B8" s="67" t="s">
        <v>173</v>
      </c>
      <c r="C8" s="68">
        <f>SUM(C9)+C26</f>
        <v>149021</v>
      </c>
      <c r="D8" s="471">
        <f>SUM(C8)/C7*100</f>
        <v>86.417540868576864</v>
      </c>
      <c r="E8" s="68">
        <f>SUM(E9)+E26</f>
        <v>144737</v>
      </c>
      <c r="F8" s="471">
        <f>SUM(E8)/E7*100</f>
        <v>87.532657603173831</v>
      </c>
      <c r="G8" s="333">
        <f>SUM(E8)-C8</f>
        <v>-4284</v>
      </c>
    </row>
    <row r="9" spans="2:9" ht="22.5" customHeight="1" x14ac:dyDescent="0.25">
      <c r="B9" s="100" t="s">
        <v>174</v>
      </c>
      <c r="C9" s="50">
        <f>SUM(C11:C12)</f>
        <v>85469</v>
      </c>
      <c r="D9" s="101">
        <f>SUM(C9)/C7*100</f>
        <v>49.563623922107595</v>
      </c>
      <c r="E9" s="50">
        <f>SUM(E10:E12)</f>
        <v>85617</v>
      </c>
      <c r="F9" s="101">
        <f>SUM(E9)/E7*100</f>
        <v>51.778629832115733</v>
      </c>
      <c r="G9" s="56">
        <f>SUM(E9)-C9</f>
        <v>148</v>
      </c>
    </row>
    <row r="10" spans="2:9" ht="22.5" customHeight="1" x14ac:dyDescent="0.25">
      <c r="B10" s="87" t="s">
        <v>1</v>
      </c>
      <c r="C10" s="88"/>
      <c r="D10" s="89"/>
      <c r="E10" s="88"/>
      <c r="F10" s="89"/>
      <c r="G10" s="119"/>
    </row>
    <row r="11" spans="2:9" ht="24" customHeight="1" x14ac:dyDescent="0.25">
      <c r="B11" s="97" t="s">
        <v>175</v>
      </c>
      <c r="C11" s="13">
        <v>70445</v>
      </c>
      <c r="D11" s="94">
        <f>SUM(C11)/C7*100</f>
        <v>40.851179810140167</v>
      </c>
      <c r="E11" s="13">
        <v>66233</v>
      </c>
      <c r="F11" s="94">
        <f>SUM(E11)/E7*100</f>
        <v>40.05575983356718</v>
      </c>
      <c r="G11" s="54">
        <f>SUM(E11)-C11</f>
        <v>-4212</v>
      </c>
    </row>
    <row r="12" spans="2:9" ht="26.25" customHeight="1" thickBot="1" x14ac:dyDescent="0.3">
      <c r="B12" s="107" t="s">
        <v>176</v>
      </c>
      <c r="C12" s="108">
        <v>15024</v>
      </c>
      <c r="D12" s="109">
        <f>SUM(C12)/C7*100</f>
        <v>8.7124441119674323</v>
      </c>
      <c r="E12" s="108">
        <v>19384</v>
      </c>
      <c r="F12" s="109">
        <f>SUM(E12)/E7*100</f>
        <v>11.72286999854855</v>
      </c>
      <c r="G12" s="120">
        <f>SUM(E12)-C12</f>
        <v>4360</v>
      </c>
    </row>
    <row r="13" spans="2:9" ht="26.25" customHeight="1" thickTop="1" x14ac:dyDescent="0.25">
      <c r="B13" s="90" t="s">
        <v>177</v>
      </c>
      <c r="C13" s="91"/>
      <c r="D13" s="92"/>
      <c r="E13" s="91"/>
      <c r="F13" s="92"/>
      <c r="G13" s="121"/>
      <c r="I13" s="547"/>
    </row>
    <row r="14" spans="2:9" ht="26.25" customHeight="1" x14ac:dyDescent="0.25">
      <c r="B14" s="110" t="s">
        <v>178</v>
      </c>
      <c r="C14" s="50">
        <v>4378</v>
      </c>
      <c r="D14" s="101">
        <f>SUM(C14)/C7*100</f>
        <v>2.5388099255986036</v>
      </c>
      <c r="E14" s="50">
        <v>3879</v>
      </c>
      <c r="F14" s="101">
        <f>SUM(E14)/E7*100</f>
        <v>2.3459044946538294</v>
      </c>
      <c r="G14" s="56">
        <f t="shared" ref="G14:G44" si="0">SUM(E14)-C14</f>
        <v>-499</v>
      </c>
    </row>
    <row r="15" spans="2:9" ht="26.25" customHeight="1" x14ac:dyDescent="0.25">
      <c r="B15" s="93" t="s">
        <v>179</v>
      </c>
      <c r="C15" s="13">
        <v>2389</v>
      </c>
      <c r="D15" s="94">
        <f>SUM(C15)/C7*100</f>
        <v>1.3853853157275158</v>
      </c>
      <c r="E15" s="13">
        <v>2670</v>
      </c>
      <c r="F15" s="94">
        <f>SUM(E15)/E7*100</f>
        <v>1.6147370458174075</v>
      </c>
      <c r="G15" s="54">
        <f t="shared" si="0"/>
        <v>281</v>
      </c>
    </row>
    <row r="16" spans="2:9" ht="28.5" customHeight="1" x14ac:dyDescent="0.25">
      <c r="B16" s="93" t="s">
        <v>180</v>
      </c>
      <c r="C16" s="13">
        <v>2841</v>
      </c>
      <c r="D16" s="94">
        <f>SUM(C16)/C7*100</f>
        <v>1.6475009133452794</v>
      </c>
      <c r="E16" s="13">
        <v>2992</v>
      </c>
      <c r="F16" s="94">
        <f>SUM(E16)/E7*100</f>
        <v>1.8094731240021287</v>
      </c>
      <c r="G16" s="54">
        <f t="shared" si="0"/>
        <v>151</v>
      </c>
    </row>
    <row r="17" spans="2:7" ht="27" customHeight="1" x14ac:dyDescent="0.25">
      <c r="B17" s="40" t="s">
        <v>181</v>
      </c>
      <c r="C17" s="13">
        <v>3</v>
      </c>
      <c r="D17" s="94">
        <f>SUM(C17)/C7*100</f>
        <v>1.7397052939232091E-3</v>
      </c>
      <c r="E17" s="95">
        <v>10</v>
      </c>
      <c r="F17" s="96">
        <f>SUM(E17)/E7*100</f>
        <v>6.047704291450965E-3</v>
      </c>
      <c r="G17" s="122">
        <f t="shared" si="0"/>
        <v>7</v>
      </c>
    </row>
    <row r="18" spans="2:7" ht="30" x14ac:dyDescent="0.25">
      <c r="B18" s="93" t="s">
        <v>117</v>
      </c>
      <c r="C18" s="13">
        <v>4204</v>
      </c>
      <c r="D18" s="94">
        <f>SUM(C18)/C7*100</f>
        <v>2.4379070185510576</v>
      </c>
      <c r="E18" s="13">
        <v>3892</v>
      </c>
      <c r="F18" s="94">
        <f>SUM(E18)/E7*100</f>
        <v>2.3537665102327154</v>
      </c>
      <c r="G18" s="54">
        <f t="shared" si="0"/>
        <v>-312</v>
      </c>
    </row>
    <row r="19" spans="2:7" ht="34.5" customHeight="1" x14ac:dyDescent="0.25">
      <c r="B19" s="93" t="s">
        <v>125</v>
      </c>
      <c r="C19" s="13">
        <v>563</v>
      </c>
      <c r="D19" s="94">
        <f>SUM(C19)/C7*100</f>
        <v>0.32648469349292231</v>
      </c>
      <c r="E19" s="95">
        <v>939</v>
      </c>
      <c r="F19" s="96">
        <f>SUM(E19)/E7*100</f>
        <v>0.56787943296724563</v>
      </c>
      <c r="G19" s="122">
        <f t="shared" si="0"/>
        <v>376</v>
      </c>
    </row>
    <row r="20" spans="2:7" ht="30" customHeight="1" x14ac:dyDescent="0.25">
      <c r="B20" s="93" t="s">
        <v>182</v>
      </c>
      <c r="C20" s="13">
        <v>228</v>
      </c>
      <c r="D20" s="94">
        <f>SUM(C20)/C7*100</f>
        <v>0.1322176023381639</v>
      </c>
      <c r="E20" s="95">
        <v>109</v>
      </c>
      <c r="F20" s="96">
        <f>SUM(E20)/E7*100</f>
        <v>6.591997677681552E-2</v>
      </c>
      <c r="G20" s="122">
        <f t="shared" si="0"/>
        <v>-119</v>
      </c>
    </row>
    <row r="21" spans="2:7" ht="32.25" customHeight="1" x14ac:dyDescent="0.25">
      <c r="B21" s="93" t="s">
        <v>183</v>
      </c>
      <c r="C21" s="13">
        <v>1</v>
      </c>
      <c r="D21" s="94">
        <f>SUM(C21)/C7*100</f>
        <v>5.7990176464106982E-4</v>
      </c>
      <c r="E21" s="95">
        <v>0</v>
      </c>
      <c r="F21" s="96">
        <f>SUM(E21)/E7*100</f>
        <v>0</v>
      </c>
      <c r="G21" s="122">
        <f t="shared" si="0"/>
        <v>-1</v>
      </c>
    </row>
    <row r="22" spans="2:7" ht="33.75" customHeight="1" x14ac:dyDescent="0.25">
      <c r="B22" s="93" t="s">
        <v>184</v>
      </c>
      <c r="C22" s="13">
        <v>1</v>
      </c>
      <c r="D22" s="94">
        <f>SUM(C22)/C7*100</f>
        <v>5.7990176464106982E-4</v>
      </c>
      <c r="E22" s="95">
        <v>0</v>
      </c>
      <c r="F22" s="96">
        <f>SUM(E22)/E7*100</f>
        <v>0</v>
      </c>
      <c r="G22" s="122">
        <f t="shared" si="0"/>
        <v>-1</v>
      </c>
    </row>
    <row r="23" spans="2:7" ht="36.75" customHeight="1" x14ac:dyDescent="0.25">
      <c r="B23" s="93" t="s">
        <v>185</v>
      </c>
      <c r="C23" s="13">
        <v>0</v>
      </c>
      <c r="D23" s="94">
        <f>SUM(C23)/C7*100</f>
        <v>0</v>
      </c>
      <c r="E23" s="95">
        <v>21</v>
      </c>
      <c r="F23" s="96">
        <f>SUM(E23)/E7*100</f>
        <v>1.2700179012047026E-2</v>
      </c>
      <c r="G23" s="122">
        <f t="shared" si="0"/>
        <v>21</v>
      </c>
    </row>
    <row r="24" spans="2:7" ht="30" customHeight="1" x14ac:dyDescent="0.25">
      <c r="B24" s="111" t="s">
        <v>186</v>
      </c>
      <c r="C24" s="47">
        <v>161</v>
      </c>
      <c r="D24" s="99">
        <f>SUM(C24)/C7*100</f>
        <v>9.3364184107212228E-2</v>
      </c>
      <c r="E24" s="112">
        <v>246</v>
      </c>
      <c r="F24" s="113">
        <f>SUM(E24)/E7*100</f>
        <v>0.14877352556969373</v>
      </c>
      <c r="G24" s="123">
        <f t="shared" si="0"/>
        <v>85</v>
      </c>
    </row>
    <row r="25" spans="2:7" ht="27.75" customHeight="1" x14ac:dyDescent="0.25">
      <c r="B25" s="634" t="s">
        <v>194</v>
      </c>
      <c r="C25" s="13">
        <v>258</v>
      </c>
      <c r="D25" s="94">
        <f>SUM(C25)/C7*100</f>
        <v>0.14961465527739601</v>
      </c>
      <c r="E25" s="13">
        <v>4636</v>
      </c>
      <c r="F25" s="94">
        <f>SUM(E25)/E7*100</f>
        <v>2.8037157095166672</v>
      </c>
      <c r="G25" s="54">
        <f t="shared" si="0"/>
        <v>4378</v>
      </c>
    </row>
    <row r="26" spans="2:7" ht="30.75" customHeight="1" x14ac:dyDescent="0.25">
      <c r="B26" s="12" t="s">
        <v>187</v>
      </c>
      <c r="C26" s="13">
        <f>SUM(C27:C35)</f>
        <v>63552</v>
      </c>
      <c r="D26" s="94">
        <f>SUM(C26)/C7*100</f>
        <v>36.853916946469269</v>
      </c>
      <c r="E26" s="13">
        <f>SUM(E27:E35)</f>
        <v>59120</v>
      </c>
      <c r="F26" s="94">
        <f>SUM(E26)/E7*100</f>
        <v>35.754027771058105</v>
      </c>
      <c r="G26" s="54">
        <f t="shared" si="0"/>
        <v>-4432</v>
      </c>
    </row>
    <row r="27" spans="2:7" ht="60" customHeight="1" x14ac:dyDescent="0.25">
      <c r="B27" s="97" t="s">
        <v>188</v>
      </c>
      <c r="C27" s="13">
        <v>4720</v>
      </c>
      <c r="D27" s="94">
        <f>SUM(C27)/C7*100</f>
        <v>2.7371363291058497</v>
      </c>
      <c r="E27" s="95">
        <v>4725</v>
      </c>
      <c r="F27" s="94">
        <f>SUM(E27)/E7*100</f>
        <v>2.8575402777105809</v>
      </c>
      <c r="G27" s="54">
        <f t="shared" si="0"/>
        <v>5</v>
      </c>
    </row>
    <row r="28" spans="2:7" ht="25.5" customHeight="1" x14ac:dyDescent="0.25">
      <c r="B28" s="97" t="s">
        <v>126</v>
      </c>
      <c r="C28" s="13">
        <v>1</v>
      </c>
      <c r="D28" s="94">
        <f>SUM(C28)/C7*100</f>
        <v>5.7990176464106982E-4</v>
      </c>
      <c r="E28" s="95">
        <v>1</v>
      </c>
      <c r="F28" s="96">
        <f>SUM(E28)/E7*100</f>
        <v>6.0477042914509655E-4</v>
      </c>
      <c r="G28" s="122">
        <f t="shared" si="0"/>
        <v>0</v>
      </c>
    </row>
    <row r="29" spans="2:7" ht="24" customHeight="1" x14ac:dyDescent="0.25">
      <c r="B29" s="97" t="s">
        <v>189</v>
      </c>
      <c r="C29" s="13">
        <v>38186</v>
      </c>
      <c r="D29" s="94">
        <f>SUM(C29)/C7*100</f>
        <v>22.144128784583891</v>
      </c>
      <c r="E29" s="95">
        <v>32937</v>
      </c>
      <c r="F29" s="94">
        <f>SUM(E29)/E7*100</f>
        <v>19.919323624752046</v>
      </c>
      <c r="G29" s="54">
        <f t="shared" si="0"/>
        <v>-5249</v>
      </c>
    </row>
    <row r="30" spans="2:7" ht="27" customHeight="1" x14ac:dyDescent="0.25">
      <c r="B30" s="97" t="s">
        <v>128</v>
      </c>
      <c r="C30" s="13">
        <v>8595</v>
      </c>
      <c r="D30" s="94">
        <f>SUM(C30)/C7*100</f>
        <v>4.9842556670899949</v>
      </c>
      <c r="E30" s="13">
        <v>11104</v>
      </c>
      <c r="F30" s="94">
        <f>SUM(E30)/E7*100</f>
        <v>6.7153708452271514</v>
      </c>
      <c r="G30" s="54">
        <f t="shared" si="0"/>
        <v>2509</v>
      </c>
    </row>
    <row r="31" spans="2:7" ht="24" customHeight="1" x14ac:dyDescent="0.25">
      <c r="B31" s="97" t="s">
        <v>129</v>
      </c>
      <c r="C31" s="13">
        <v>830</v>
      </c>
      <c r="D31" s="94">
        <f>SUM(C31)/C7*100</f>
        <v>0.48131846465208794</v>
      </c>
      <c r="E31" s="13">
        <v>726</v>
      </c>
      <c r="F31" s="94">
        <f>SUM(E31)/E7*100</f>
        <v>0.43906333155934008</v>
      </c>
      <c r="G31" s="54">
        <f t="shared" si="0"/>
        <v>-104</v>
      </c>
    </row>
    <row r="32" spans="2:7" ht="30" customHeight="1" x14ac:dyDescent="0.25">
      <c r="B32" s="97" t="s">
        <v>130</v>
      </c>
      <c r="C32" s="13">
        <v>676</v>
      </c>
      <c r="D32" s="94">
        <f>SUM(C32)/C7*100</f>
        <v>0.39201359289736315</v>
      </c>
      <c r="E32" s="13">
        <v>817</v>
      </c>
      <c r="F32" s="94">
        <f>SUM(E32)/E7*100</f>
        <v>0.49409744061154387</v>
      </c>
      <c r="G32" s="54">
        <f t="shared" si="0"/>
        <v>141</v>
      </c>
    </row>
    <row r="33" spans="2:7" ht="29.25" customHeight="1" x14ac:dyDescent="0.25">
      <c r="B33" s="97" t="s">
        <v>122</v>
      </c>
      <c r="C33" s="13">
        <v>2016</v>
      </c>
      <c r="D33" s="94">
        <f>SUM(C33)/C7*100</f>
        <v>1.1690819575163967</v>
      </c>
      <c r="E33" s="13">
        <v>1197</v>
      </c>
      <c r="F33" s="94">
        <f>SUM(E33)/E7*100</f>
        <v>0.72391020368668058</v>
      </c>
      <c r="G33" s="54">
        <f t="shared" si="0"/>
        <v>-819</v>
      </c>
    </row>
    <row r="34" spans="2:7" ht="28.5" customHeight="1" x14ac:dyDescent="0.25">
      <c r="B34" s="98" t="s">
        <v>123</v>
      </c>
      <c r="C34" s="47">
        <v>2207</v>
      </c>
      <c r="D34" s="99">
        <f>SUM(C34)/C7*100</f>
        <v>1.2798431945628412</v>
      </c>
      <c r="E34" s="47">
        <v>1801</v>
      </c>
      <c r="F34" s="99">
        <f>SUM(E34)/E7*100</f>
        <v>1.0891915428903187</v>
      </c>
      <c r="G34" s="55">
        <f t="shared" si="0"/>
        <v>-406</v>
      </c>
    </row>
    <row r="35" spans="2:7" ht="24.75" customHeight="1" thickBot="1" x14ac:dyDescent="0.3">
      <c r="B35" s="98" t="s">
        <v>131</v>
      </c>
      <c r="C35" s="47">
        <v>6321</v>
      </c>
      <c r="D35" s="99">
        <f>SUM(C35)/C7*100</f>
        <v>3.6655590542962022</v>
      </c>
      <c r="E35" s="47">
        <v>5812</v>
      </c>
      <c r="F35" s="99">
        <f>SUM(E35)/E7*100</f>
        <v>3.5149257341913009</v>
      </c>
      <c r="G35" s="55">
        <f t="shared" si="0"/>
        <v>-509</v>
      </c>
    </row>
    <row r="36" spans="2:7" ht="31.5" customHeight="1" thickBot="1" x14ac:dyDescent="0.3">
      <c r="B36" s="116" t="s">
        <v>190</v>
      </c>
      <c r="C36" s="117">
        <f>SUM(C37:C44)</f>
        <v>24449</v>
      </c>
      <c r="D36" s="118">
        <f>SUM(C36)/C7*100</f>
        <v>14.178018243709515</v>
      </c>
      <c r="E36" s="117">
        <f>SUM(E37:E44)</f>
        <v>21287</v>
      </c>
      <c r="F36" s="118">
        <f>SUM(E36)/E7*100</f>
        <v>12.873748125211669</v>
      </c>
      <c r="G36" s="124">
        <f t="shared" si="0"/>
        <v>-3162</v>
      </c>
    </row>
    <row r="37" spans="2:7" ht="27" customHeight="1" x14ac:dyDescent="0.25">
      <c r="B37" s="100" t="s">
        <v>118</v>
      </c>
      <c r="C37" s="50">
        <v>4183</v>
      </c>
      <c r="D37" s="101">
        <f>SUM(C37)/C7*100</f>
        <v>2.425729081493595</v>
      </c>
      <c r="E37" s="50">
        <v>3112</v>
      </c>
      <c r="F37" s="101">
        <f>SUM(E37)/E7*100</f>
        <v>1.8820455754995402</v>
      </c>
      <c r="G37" s="56">
        <f t="shared" si="0"/>
        <v>-1071</v>
      </c>
    </row>
    <row r="38" spans="2:7" ht="23.25" customHeight="1" x14ac:dyDescent="0.25">
      <c r="B38" s="102" t="s">
        <v>191</v>
      </c>
      <c r="C38" s="13">
        <v>381</v>
      </c>
      <c r="D38" s="94">
        <f>SUM(C38)/C7*100</f>
        <v>0.2209425723282476</v>
      </c>
      <c r="E38" s="95">
        <v>352</v>
      </c>
      <c r="F38" s="101">
        <f>SUM(E38)/E7*100</f>
        <v>0.21287919105907396</v>
      </c>
      <c r="G38" s="122">
        <f t="shared" si="0"/>
        <v>-29</v>
      </c>
    </row>
    <row r="39" spans="2:7" ht="25.5" customHeight="1" x14ac:dyDescent="0.25">
      <c r="B39" s="97" t="s">
        <v>119</v>
      </c>
      <c r="C39" s="13">
        <v>15923</v>
      </c>
      <c r="D39" s="94">
        <f>SUM(C39)/C7*100</f>
        <v>9.2337757983797548</v>
      </c>
      <c r="E39" s="13">
        <v>14194</v>
      </c>
      <c r="F39" s="94">
        <f>SUM(E39)/E7*100</f>
        <v>8.5841114712854996</v>
      </c>
      <c r="G39" s="54">
        <f t="shared" si="0"/>
        <v>-1729</v>
      </c>
    </row>
    <row r="40" spans="2:7" ht="27" customHeight="1" x14ac:dyDescent="0.25">
      <c r="B40" s="102" t="s">
        <v>192</v>
      </c>
      <c r="C40" s="13">
        <v>455</v>
      </c>
      <c r="D40" s="94">
        <f>SUM(C40)/C7*100</f>
        <v>0.26385530291168674</v>
      </c>
      <c r="E40" s="95">
        <v>134</v>
      </c>
      <c r="F40" s="96">
        <f>SUM(E40)/E7*100</f>
        <v>8.1039237505442924E-2</v>
      </c>
      <c r="G40" s="122">
        <f t="shared" si="0"/>
        <v>-321</v>
      </c>
    </row>
    <row r="41" spans="2:7" ht="28.5" customHeight="1" x14ac:dyDescent="0.25">
      <c r="B41" s="97" t="s">
        <v>120</v>
      </c>
      <c r="C41" s="13">
        <v>7</v>
      </c>
      <c r="D41" s="94">
        <f>SUM(C41)/C7*100</f>
        <v>4.0593123524874887E-3</v>
      </c>
      <c r="E41" s="13">
        <v>6</v>
      </c>
      <c r="F41" s="94">
        <f>SUM(E41)/E7*100</f>
        <v>3.6286225748705793E-3</v>
      </c>
      <c r="G41" s="54">
        <f t="shared" si="0"/>
        <v>-1</v>
      </c>
    </row>
    <row r="42" spans="2:7" ht="25.5" customHeight="1" x14ac:dyDescent="0.25">
      <c r="B42" s="97" t="s">
        <v>121</v>
      </c>
      <c r="C42" s="13">
        <v>1240</v>
      </c>
      <c r="D42" s="94">
        <f>SUM(C42)/C7*100</f>
        <v>0.71907818815492652</v>
      </c>
      <c r="E42" s="13">
        <v>1193</v>
      </c>
      <c r="F42" s="94">
        <f>SUM(E42)/E7*100</f>
        <v>0.72149112197010012</v>
      </c>
      <c r="G42" s="54">
        <f t="shared" si="0"/>
        <v>-47</v>
      </c>
    </row>
    <row r="43" spans="2:7" ht="29.25" customHeight="1" x14ac:dyDescent="0.25">
      <c r="B43" s="102" t="s">
        <v>193</v>
      </c>
      <c r="C43" s="13">
        <v>191</v>
      </c>
      <c r="D43" s="94">
        <f>SUM(C43)/C7*100</f>
        <v>0.11076123704644435</v>
      </c>
      <c r="E43" s="95">
        <v>186</v>
      </c>
      <c r="F43" s="96">
        <f>SUM(E43)/E7*100</f>
        <v>0.11248729982098796</v>
      </c>
      <c r="G43" s="122">
        <f t="shared" si="0"/>
        <v>-5</v>
      </c>
    </row>
    <row r="44" spans="2:7" ht="36" customHeight="1" thickBot="1" x14ac:dyDescent="0.3">
      <c r="B44" s="103" t="s">
        <v>127</v>
      </c>
      <c r="C44" s="21">
        <v>2069</v>
      </c>
      <c r="D44" s="106">
        <f>SUM(C44)/C7*100</f>
        <v>1.1998167510423734</v>
      </c>
      <c r="E44" s="104">
        <v>2110</v>
      </c>
      <c r="F44" s="105">
        <f>SUM(E44)/E7*100</f>
        <v>1.2760656054961537</v>
      </c>
      <c r="G44" s="125">
        <f t="shared" si="0"/>
        <v>41</v>
      </c>
    </row>
  </sheetData>
  <mergeCells count="4">
    <mergeCell ref="B4:B6"/>
    <mergeCell ref="E4:F5"/>
    <mergeCell ref="C4:D5"/>
    <mergeCell ref="G4:G5"/>
  </mergeCells>
  <pageMargins left="0.7" right="0.7" top="0.75" bottom="0.75" header="0.3" footer="0.3"/>
  <pageSetup paperSize="9" scale="6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B2:H13"/>
  <sheetViews>
    <sheetView workbookViewId="0">
      <selection activeCell="B1" sqref="B1"/>
    </sheetView>
  </sheetViews>
  <sheetFormatPr defaultRowHeight="15" x14ac:dyDescent="0.25"/>
  <cols>
    <col min="1" max="1" width="2.28515625" style="2" customWidth="1"/>
    <col min="2" max="2" width="38.28515625" style="2" customWidth="1"/>
    <col min="3" max="3" width="10" style="2" customWidth="1"/>
    <col min="4" max="4" width="8.5703125" style="2" customWidth="1"/>
    <col min="5" max="5" width="9.140625" style="2"/>
    <col min="6" max="6" width="8.140625" style="2" customWidth="1"/>
    <col min="7" max="7" width="9.140625" style="2" customWidth="1"/>
    <col min="8" max="8" width="7" style="2" customWidth="1"/>
    <col min="9" max="9" width="10.28515625" style="2" customWidth="1"/>
    <col min="10" max="16384" width="9.140625" style="2"/>
  </cols>
  <sheetData>
    <row r="2" spans="2:8" x14ac:dyDescent="0.25">
      <c r="B2" s="11" t="s">
        <v>408</v>
      </c>
    </row>
    <row r="3" spans="2:8" x14ac:dyDescent="0.25">
      <c r="B3" s="11" t="s">
        <v>409</v>
      </c>
    </row>
    <row r="4" spans="2:8" ht="15.75" thickBot="1" x14ac:dyDescent="0.3"/>
    <row r="5" spans="2:8" ht="27.75" customHeight="1" x14ac:dyDescent="0.25">
      <c r="B5" s="732" t="s">
        <v>195</v>
      </c>
      <c r="C5" s="735">
        <v>2015</v>
      </c>
      <c r="D5" s="735"/>
      <c r="E5" s="734">
        <v>2016</v>
      </c>
      <c r="F5" s="735"/>
      <c r="G5" s="735" t="s">
        <v>159</v>
      </c>
      <c r="H5" s="712"/>
    </row>
    <row r="6" spans="2:8" ht="32.25" customHeight="1" thickBot="1" x14ac:dyDescent="0.3">
      <c r="B6" s="733"/>
      <c r="C6" s="140" t="s">
        <v>154</v>
      </c>
      <c r="D6" s="140" t="s">
        <v>155</v>
      </c>
      <c r="E6" s="141" t="s">
        <v>154</v>
      </c>
      <c r="F6" s="140" t="s">
        <v>155</v>
      </c>
      <c r="G6" s="142" t="s">
        <v>154</v>
      </c>
      <c r="H6" s="29" t="s">
        <v>155</v>
      </c>
    </row>
    <row r="7" spans="2:8" ht="30" customHeight="1" x14ac:dyDescent="0.25">
      <c r="B7" s="143" t="s">
        <v>4</v>
      </c>
      <c r="C7" s="72">
        <v>85469</v>
      </c>
      <c r="D7" s="144">
        <f>SUM(D8:D9)</f>
        <v>100</v>
      </c>
      <c r="E7" s="71">
        <v>85617</v>
      </c>
      <c r="F7" s="144">
        <f>SUM(F8:F9)</f>
        <v>100</v>
      </c>
      <c r="G7" s="146">
        <f>E7-C7</f>
        <v>148</v>
      </c>
      <c r="H7" s="145">
        <f>G7/C7*100</f>
        <v>0.17316219915992934</v>
      </c>
    </row>
    <row r="8" spans="2:8" ht="29.25" customHeight="1" x14ac:dyDescent="0.25">
      <c r="B8" s="12" t="s">
        <v>5</v>
      </c>
      <c r="C8" s="9">
        <v>39515</v>
      </c>
      <c r="D8" s="10">
        <f>SUM(C8)/C7*100</f>
        <v>46.233137160841942</v>
      </c>
      <c r="E8" s="6">
        <v>40181</v>
      </c>
      <c r="F8" s="10">
        <f>SUM(E8)/E7*100</f>
        <v>46.931100131983136</v>
      </c>
      <c r="G8" s="147">
        <f>E8-C8</f>
        <v>666</v>
      </c>
      <c r="H8" s="81">
        <f>E8*100/C8-100</f>
        <v>1.6854359104137728</v>
      </c>
    </row>
    <row r="9" spans="2:8" ht="27.75" customHeight="1" thickBot="1" x14ac:dyDescent="0.3">
      <c r="B9" s="129" t="s">
        <v>6</v>
      </c>
      <c r="C9" s="5">
        <f>SUM(C7)-C8</f>
        <v>45954</v>
      </c>
      <c r="D9" s="73">
        <f>SUM(C9)/C7*100</f>
        <v>53.766862839158058</v>
      </c>
      <c r="E9" s="4">
        <f>SUM(E7)-E8</f>
        <v>45436</v>
      </c>
      <c r="F9" s="73">
        <f>SUM(E9)/E7*100</f>
        <v>53.068899868016864</v>
      </c>
      <c r="G9" s="148">
        <f>E9-C9</f>
        <v>-518</v>
      </c>
      <c r="H9" s="137">
        <f>E9*100/C9-100</f>
        <v>-1.1272141706924259</v>
      </c>
    </row>
    <row r="10" spans="2:8" ht="25.5" customHeight="1" x14ac:dyDescent="0.25">
      <c r="B10" s="434" t="s">
        <v>196</v>
      </c>
      <c r="C10" s="443"/>
      <c r="D10" s="443"/>
      <c r="E10" s="443"/>
      <c r="F10" s="443"/>
      <c r="G10" s="443"/>
      <c r="H10" s="444"/>
    </row>
    <row r="11" spans="2:8" ht="25.5" customHeight="1" x14ac:dyDescent="0.25">
      <c r="B11" s="12" t="s">
        <v>197</v>
      </c>
      <c r="C11" s="9">
        <v>71369</v>
      </c>
      <c r="D11" s="10">
        <f>SUM(C11)/C7*100</f>
        <v>83.502790485439164</v>
      </c>
      <c r="E11" s="6">
        <v>72566</v>
      </c>
      <c r="F11" s="10">
        <f>SUM(E11)/E7*100</f>
        <v>84.756531997150091</v>
      </c>
      <c r="G11" s="134">
        <f>E11-C11</f>
        <v>1197</v>
      </c>
      <c r="H11" s="7">
        <f>E11*100/C11-100</f>
        <v>1.6771987837856841</v>
      </c>
    </row>
    <row r="12" spans="2:8" ht="30" x14ac:dyDescent="0.25">
      <c r="B12" s="12" t="s">
        <v>198</v>
      </c>
      <c r="C12" s="14">
        <v>3788</v>
      </c>
      <c r="D12" s="132">
        <f>SUM(C12)/C7*100</f>
        <v>4.4320162866068404</v>
      </c>
      <c r="E12" s="130">
        <v>3058</v>
      </c>
      <c r="F12" s="132">
        <f>SUM(E12)/E7*100</f>
        <v>3.5717205695130643</v>
      </c>
      <c r="G12" s="135">
        <f>E12-C12</f>
        <v>-730</v>
      </c>
      <c r="H12" s="41">
        <f>E12*100/C12-100</f>
        <v>-19.2713833157339</v>
      </c>
    </row>
    <row r="13" spans="2:8" ht="23.25" customHeight="1" thickBot="1" x14ac:dyDescent="0.3">
      <c r="B13" s="635" t="s">
        <v>2</v>
      </c>
      <c r="C13" s="22">
        <v>14100</v>
      </c>
      <c r="D13" s="133">
        <f>SUM(C13)/C7*100</f>
        <v>16.497209514560833</v>
      </c>
      <c r="E13" s="131">
        <v>13051</v>
      </c>
      <c r="F13" s="133">
        <f>SUM(E13)/E7*100</f>
        <v>15.243468002849902</v>
      </c>
      <c r="G13" s="136">
        <f>E13-C13</f>
        <v>-1049</v>
      </c>
      <c r="H13" s="44">
        <f>E13*100/C13-100</f>
        <v>-7.4397163120567313</v>
      </c>
    </row>
  </sheetData>
  <mergeCells count="4">
    <mergeCell ref="B5:B6"/>
    <mergeCell ref="E5:F5"/>
    <mergeCell ref="C5:D5"/>
    <mergeCell ref="G5:H5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B2:L34"/>
  <sheetViews>
    <sheetView workbookViewId="0">
      <selection activeCell="B1" sqref="B1"/>
    </sheetView>
  </sheetViews>
  <sheetFormatPr defaultRowHeight="15" x14ac:dyDescent="0.25"/>
  <cols>
    <col min="1" max="1" width="2.28515625" style="11" customWidth="1"/>
    <col min="2" max="2" width="21.7109375" style="11" customWidth="1"/>
    <col min="3" max="3" width="12" style="11" customWidth="1"/>
    <col min="4" max="4" width="9.5703125" style="11" customWidth="1"/>
    <col min="5" max="5" width="8.5703125" style="11" customWidth="1"/>
    <col min="6" max="6" width="10.85546875" style="11" customWidth="1"/>
    <col min="7" max="7" width="13.140625" style="11" customWidth="1"/>
    <col min="8" max="8" width="9.140625" style="11"/>
    <col min="9" max="9" width="10.28515625" style="11" customWidth="1"/>
    <col min="10" max="10" width="7" style="11" customWidth="1"/>
    <col min="11" max="11" width="9" style="11" customWidth="1"/>
    <col min="12" max="12" width="8.5703125" style="11" customWidth="1"/>
    <col min="13" max="16384" width="9.140625" style="11"/>
  </cols>
  <sheetData>
    <row r="2" spans="2:12" x14ac:dyDescent="0.25">
      <c r="B2" s="11" t="s">
        <v>406</v>
      </c>
    </row>
    <row r="3" spans="2:12" x14ac:dyDescent="0.25">
      <c r="B3" s="11" t="s">
        <v>407</v>
      </c>
    </row>
    <row r="4" spans="2:12" ht="15.75" thickBot="1" x14ac:dyDescent="0.3"/>
    <row r="5" spans="2:12" ht="15.75" thickBot="1" x14ac:dyDescent="0.3">
      <c r="B5" s="705" t="s">
        <v>158</v>
      </c>
      <c r="C5" s="737" t="s">
        <v>201</v>
      </c>
      <c r="D5" s="738"/>
      <c r="E5" s="738"/>
      <c r="F5" s="738"/>
      <c r="G5" s="738"/>
      <c r="H5" s="738"/>
      <c r="I5" s="738"/>
      <c r="J5" s="738"/>
      <c r="K5" s="738"/>
      <c r="L5" s="739"/>
    </row>
    <row r="6" spans="2:12" ht="28.5" customHeight="1" x14ac:dyDescent="0.25">
      <c r="B6" s="713"/>
      <c r="C6" s="707">
        <v>2015</v>
      </c>
      <c r="D6" s="708"/>
      <c r="E6" s="709"/>
      <c r="F6" s="707">
        <v>2016</v>
      </c>
      <c r="G6" s="708"/>
      <c r="H6" s="709"/>
      <c r="I6" s="707" t="s">
        <v>159</v>
      </c>
      <c r="J6" s="708"/>
      <c r="K6" s="708"/>
      <c r="L6" s="709"/>
    </row>
    <row r="7" spans="2:12" ht="43.5" customHeight="1" x14ac:dyDescent="0.25">
      <c r="B7" s="713"/>
      <c r="C7" s="736" t="s">
        <v>4</v>
      </c>
      <c r="D7" s="740" t="s">
        <v>110</v>
      </c>
      <c r="E7" s="741"/>
      <c r="F7" s="736" t="s">
        <v>4</v>
      </c>
      <c r="G7" s="740" t="s">
        <v>110</v>
      </c>
      <c r="H7" s="741"/>
      <c r="I7" s="742" t="s">
        <v>4</v>
      </c>
      <c r="J7" s="743"/>
      <c r="K7" s="740" t="s">
        <v>110</v>
      </c>
      <c r="L7" s="741"/>
    </row>
    <row r="8" spans="2:12" ht="15" customHeight="1" thickBot="1" x14ac:dyDescent="0.3">
      <c r="B8" s="706"/>
      <c r="C8" s="718"/>
      <c r="D8" s="395" t="s">
        <v>154</v>
      </c>
      <c r="E8" s="396" t="s">
        <v>155</v>
      </c>
      <c r="F8" s="718"/>
      <c r="G8" s="140" t="s">
        <v>154</v>
      </c>
      <c r="H8" s="29" t="s">
        <v>155</v>
      </c>
      <c r="I8" s="394" t="s">
        <v>154</v>
      </c>
      <c r="J8" s="395" t="s">
        <v>155</v>
      </c>
      <c r="K8" s="141" t="s">
        <v>154</v>
      </c>
      <c r="L8" s="396" t="s">
        <v>155</v>
      </c>
    </row>
    <row r="9" spans="2:12" ht="26.25" customHeight="1" thickBot="1" x14ac:dyDescent="0.3">
      <c r="B9" s="331" t="s">
        <v>30</v>
      </c>
      <c r="C9" s="117">
        <f>SUM(C10:C34)</f>
        <v>172443</v>
      </c>
      <c r="D9" s="414">
        <f>SUM(D10:D34)</f>
        <v>85469</v>
      </c>
      <c r="E9" s="472">
        <f>D9/C9*100</f>
        <v>49.563623922107595</v>
      </c>
      <c r="F9" s="117">
        <f>SUM(F10:F34)</f>
        <v>165352</v>
      </c>
      <c r="G9" s="414">
        <f>SUM(G10:G34)</f>
        <v>85617</v>
      </c>
      <c r="H9" s="415">
        <f>SUM(G9)/F9*100</f>
        <v>51.778629832115733</v>
      </c>
      <c r="I9" s="117">
        <f>SUM(F9)-C9</f>
        <v>-7091</v>
      </c>
      <c r="J9" s="473">
        <f>SUM(I9)/C9*100</f>
        <v>-4.1120834130698256</v>
      </c>
      <c r="K9" s="414">
        <f>SUM(G9)-D9</f>
        <v>148</v>
      </c>
      <c r="L9" s="415">
        <f>SUM(K9)/D9*100</f>
        <v>0.17316219915992934</v>
      </c>
    </row>
    <row r="10" spans="2:12" ht="18" customHeight="1" x14ac:dyDescent="0.25">
      <c r="B10" s="80" t="s">
        <v>31</v>
      </c>
      <c r="C10" s="288">
        <v>2162</v>
      </c>
      <c r="D10" s="289">
        <v>1195</v>
      </c>
      <c r="E10" s="149">
        <f t="shared" ref="E10:E34" si="0">D10/C10*100</f>
        <v>55.272895467160033</v>
      </c>
      <c r="F10" s="288">
        <v>2188</v>
      </c>
      <c r="G10" s="289">
        <v>1214</v>
      </c>
      <c r="H10" s="81">
        <f t="shared" ref="H10:H34" si="1">SUM(G10)/F10*100</f>
        <v>55.484460694698356</v>
      </c>
      <c r="I10" s="288">
        <f t="shared" ref="I10:I34" si="2">SUM(F10)-C10</f>
        <v>26</v>
      </c>
      <c r="J10" s="421">
        <f t="shared" ref="J10:J34" si="3">SUM(I10)/C10*100</f>
        <v>1.2025901942645698</v>
      </c>
      <c r="K10" s="289">
        <f>SUM(G10)-D10</f>
        <v>19</v>
      </c>
      <c r="L10" s="81">
        <f t="shared" ref="L10:L34" si="4">SUM(K10)/D10*100</f>
        <v>1.5899581589958158</v>
      </c>
    </row>
    <row r="11" spans="2:12" ht="15.75" customHeight="1" x14ac:dyDescent="0.25">
      <c r="B11" s="12" t="s">
        <v>32</v>
      </c>
      <c r="C11" s="77">
        <v>6751</v>
      </c>
      <c r="D11" s="9">
        <v>3646</v>
      </c>
      <c r="E11" s="149">
        <f t="shared" si="0"/>
        <v>54.006813805362164</v>
      </c>
      <c r="F11" s="77">
        <v>6278</v>
      </c>
      <c r="G11" s="9">
        <v>3412</v>
      </c>
      <c r="H11" s="7">
        <f t="shared" si="1"/>
        <v>54.348518636508445</v>
      </c>
      <c r="I11" s="77">
        <f t="shared" si="2"/>
        <v>-473</v>
      </c>
      <c r="J11" s="150">
        <f t="shared" si="3"/>
        <v>-7.0063694267515926</v>
      </c>
      <c r="K11" s="9">
        <f>SUM(G11)-D11</f>
        <v>-234</v>
      </c>
      <c r="L11" s="7">
        <f t="shared" si="4"/>
        <v>-6.4179923203510691</v>
      </c>
    </row>
    <row r="12" spans="2:12" x14ac:dyDescent="0.25">
      <c r="B12" s="12" t="s">
        <v>33</v>
      </c>
      <c r="C12" s="77">
        <v>9477</v>
      </c>
      <c r="D12" s="9">
        <v>4878</v>
      </c>
      <c r="E12" s="149">
        <f t="shared" si="0"/>
        <v>51.471984805318137</v>
      </c>
      <c r="F12" s="77">
        <v>8731</v>
      </c>
      <c r="G12" s="9">
        <v>4753</v>
      </c>
      <c r="H12" s="7">
        <f t="shared" si="1"/>
        <v>54.438208681708858</v>
      </c>
      <c r="I12" s="77">
        <f t="shared" si="2"/>
        <v>-746</v>
      </c>
      <c r="J12" s="150">
        <f t="shared" si="3"/>
        <v>-7.8716893531708338</v>
      </c>
      <c r="K12" s="9">
        <f t="shared" ref="K12:K34" si="5">SUM(G12)-D12</f>
        <v>-125</v>
      </c>
      <c r="L12" s="7">
        <f t="shared" si="4"/>
        <v>-2.5625256252562525</v>
      </c>
    </row>
    <row r="13" spans="2:12" x14ac:dyDescent="0.25">
      <c r="B13" s="12" t="s">
        <v>34</v>
      </c>
      <c r="C13" s="77">
        <v>10589</v>
      </c>
      <c r="D13" s="9">
        <v>5226</v>
      </c>
      <c r="E13" s="149">
        <f t="shared" si="0"/>
        <v>49.353102275946739</v>
      </c>
      <c r="F13" s="77">
        <v>10193</v>
      </c>
      <c r="G13" s="9">
        <v>5615</v>
      </c>
      <c r="H13" s="7">
        <f t="shared" si="1"/>
        <v>55.086824291180228</v>
      </c>
      <c r="I13" s="77">
        <f t="shared" si="2"/>
        <v>-396</v>
      </c>
      <c r="J13" s="150">
        <f t="shared" si="3"/>
        <v>-3.7397299083955047</v>
      </c>
      <c r="K13" s="9">
        <f t="shared" si="5"/>
        <v>389</v>
      </c>
      <c r="L13" s="7">
        <f t="shared" si="4"/>
        <v>7.4435514734022199</v>
      </c>
    </row>
    <row r="14" spans="2:12" x14ac:dyDescent="0.25">
      <c r="B14" s="12" t="s">
        <v>35</v>
      </c>
      <c r="C14" s="77">
        <v>10188</v>
      </c>
      <c r="D14" s="9">
        <v>4573</v>
      </c>
      <c r="E14" s="149">
        <f t="shared" si="0"/>
        <v>44.886140557518651</v>
      </c>
      <c r="F14" s="77">
        <v>9681</v>
      </c>
      <c r="G14" s="9">
        <v>4595</v>
      </c>
      <c r="H14" s="7">
        <f t="shared" si="1"/>
        <v>47.464104947835963</v>
      </c>
      <c r="I14" s="77">
        <f t="shared" si="2"/>
        <v>-507</v>
      </c>
      <c r="J14" s="150">
        <f t="shared" si="3"/>
        <v>-4.9764428739693756</v>
      </c>
      <c r="K14" s="9">
        <f t="shared" si="5"/>
        <v>22</v>
      </c>
      <c r="L14" s="7">
        <f t="shared" si="4"/>
        <v>0.48108462715941391</v>
      </c>
    </row>
    <row r="15" spans="2:12" x14ac:dyDescent="0.25">
      <c r="B15" s="12" t="s">
        <v>36</v>
      </c>
      <c r="C15" s="77">
        <v>5193</v>
      </c>
      <c r="D15" s="9">
        <v>2243</v>
      </c>
      <c r="E15" s="149">
        <f t="shared" si="0"/>
        <v>43.192759483920661</v>
      </c>
      <c r="F15" s="77">
        <v>4936</v>
      </c>
      <c r="G15" s="9">
        <v>2420</v>
      </c>
      <c r="H15" s="7">
        <f t="shared" si="1"/>
        <v>49.027552674230144</v>
      </c>
      <c r="I15" s="77">
        <f t="shared" si="2"/>
        <v>-257</v>
      </c>
      <c r="J15" s="150">
        <f t="shared" si="3"/>
        <v>-4.94896976699403</v>
      </c>
      <c r="K15" s="9">
        <f t="shared" si="5"/>
        <v>177</v>
      </c>
      <c r="L15" s="7">
        <f t="shared" si="4"/>
        <v>7.8912171199286671</v>
      </c>
    </row>
    <row r="16" spans="2:12" x14ac:dyDescent="0.25">
      <c r="B16" s="12" t="s">
        <v>37</v>
      </c>
      <c r="C16" s="77">
        <v>8398</v>
      </c>
      <c r="D16" s="9">
        <v>4175</v>
      </c>
      <c r="E16" s="149">
        <f t="shared" si="0"/>
        <v>49.714217670874014</v>
      </c>
      <c r="F16" s="77">
        <v>7921</v>
      </c>
      <c r="G16" s="9">
        <v>3646</v>
      </c>
      <c r="H16" s="7">
        <f t="shared" si="1"/>
        <v>46.029541724529736</v>
      </c>
      <c r="I16" s="77">
        <f t="shared" si="2"/>
        <v>-477</v>
      </c>
      <c r="J16" s="150">
        <f t="shared" si="3"/>
        <v>-5.6799237913788998</v>
      </c>
      <c r="K16" s="9">
        <f t="shared" si="5"/>
        <v>-529</v>
      </c>
      <c r="L16" s="7">
        <f t="shared" si="4"/>
        <v>-12.67065868263473</v>
      </c>
    </row>
    <row r="17" spans="2:12" x14ac:dyDescent="0.25">
      <c r="B17" s="12" t="s">
        <v>38</v>
      </c>
      <c r="C17" s="77">
        <v>3086</v>
      </c>
      <c r="D17" s="9">
        <v>1754</v>
      </c>
      <c r="E17" s="149">
        <f t="shared" si="0"/>
        <v>56.837329876863251</v>
      </c>
      <c r="F17" s="77">
        <v>2961</v>
      </c>
      <c r="G17" s="9">
        <v>1730</v>
      </c>
      <c r="H17" s="7">
        <f>SUM(G17)/F17*100</f>
        <v>58.426207362377582</v>
      </c>
      <c r="I17" s="77">
        <f t="shared" si="2"/>
        <v>-125</v>
      </c>
      <c r="J17" s="150">
        <f t="shared" si="3"/>
        <v>-4.0505508749189891</v>
      </c>
      <c r="K17" s="9">
        <f t="shared" si="5"/>
        <v>-24</v>
      </c>
      <c r="L17" s="7">
        <f t="shared" si="4"/>
        <v>-1.3683010262257698</v>
      </c>
    </row>
    <row r="18" spans="2:12" x14ac:dyDescent="0.25">
      <c r="B18" s="12" t="s">
        <v>39</v>
      </c>
      <c r="C18" s="77">
        <v>6644</v>
      </c>
      <c r="D18" s="9">
        <v>3274</v>
      </c>
      <c r="E18" s="149">
        <f t="shared" si="0"/>
        <v>49.277543648404574</v>
      </c>
      <c r="F18" s="77">
        <v>6923</v>
      </c>
      <c r="G18" s="9">
        <v>3084</v>
      </c>
      <c r="H18" s="7">
        <f>SUM(G18)/F18*100</f>
        <v>44.547161635129278</v>
      </c>
      <c r="I18" s="77">
        <f t="shared" si="2"/>
        <v>279</v>
      </c>
      <c r="J18" s="150">
        <f t="shared" si="3"/>
        <v>4.1992775436484049</v>
      </c>
      <c r="K18" s="9">
        <f t="shared" si="5"/>
        <v>-190</v>
      </c>
      <c r="L18" s="7">
        <f t="shared" si="4"/>
        <v>-5.8032987171655472</v>
      </c>
    </row>
    <row r="19" spans="2:12" x14ac:dyDescent="0.25">
      <c r="B19" s="12" t="s">
        <v>40</v>
      </c>
      <c r="C19" s="77">
        <v>6148</v>
      </c>
      <c r="D19" s="9">
        <v>2962</v>
      </c>
      <c r="E19" s="149">
        <f t="shared" si="0"/>
        <v>48.178269355888091</v>
      </c>
      <c r="F19" s="77">
        <v>5624</v>
      </c>
      <c r="G19" s="9">
        <v>2987</v>
      </c>
      <c r="H19" s="7">
        <f>SUM(G19)/F19*100</f>
        <v>53.111664295874824</v>
      </c>
      <c r="I19" s="77">
        <f t="shared" si="2"/>
        <v>-524</v>
      </c>
      <c r="J19" s="150">
        <f t="shared" si="3"/>
        <v>-8.5230969420949911</v>
      </c>
      <c r="K19" s="9">
        <f t="shared" si="5"/>
        <v>25</v>
      </c>
      <c r="L19" s="7">
        <f t="shared" si="4"/>
        <v>0.84402430790006755</v>
      </c>
    </row>
    <row r="20" spans="2:12" x14ac:dyDescent="0.25">
      <c r="B20" s="12" t="s">
        <v>41</v>
      </c>
      <c r="C20" s="77">
        <v>7289</v>
      </c>
      <c r="D20" s="9">
        <v>3587</v>
      </c>
      <c r="E20" s="149">
        <f t="shared" si="0"/>
        <v>49.211140074084234</v>
      </c>
      <c r="F20" s="77">
        <v>6584</v>
      </c>
      <c r="G20" s="9">
        <v>3599</v>
      </c>
      <c r="H20" s="7">
        <f t="shared" si="1"/>
        <v>54.662818955042525</v>
      </c>
      <c r="I20" s="77">
        <f t="shared" si="2"/>
        <v>-705</v>
      </c>
      <c r="J20" s="150">
        <f t="shared" si="3"/>
        <v>-9.6721086568802317</v>
      </c>
      <c r="K20" s="9">
        <f t="shared" si="5"/>
        <v>12</v>
      </c>
      <c r="L20" s="7">
        <f t="shared" si="4"/>
        <v>0.3345413994981879</v>
      </c>
    </row>
    <row r="21" spans="2:12" x14ac:dyDescent="0.25">
      <c r="B21" s="12" t="s">
        <v>42</v>
      </c>
      <c r="C21" s="77">
        <v>10081</v>
      </c>
      <c r="D21" s="9">
        <v>5971</v>
      </c>
      <c r="E21" s="149">
        <f t="shared" si="0"/>
        <v>59.230235095724623</v>
      </c>
      <c r="F21" s="77">
        <v>11539</v>
      </c>
      <c r="G21" s="9">
        <v>6607</v>
      </c>
      <c r="H21" s="7">
        <f t="shared" si="1"/>
        <v>57.257994626917409</v>
      </c>
      <c r="I21" s="77">
        <f t="shared" si="2"/>
        <v>1458</v>
      </c>
      <c r="J21" s="150">
        <f t="shared" si="3"/>
        <v>14.46285090764805</v>
      </c>
      <c r="K21" s="9">
        <f t="shared" si="5"/>
        <v>636</v>
      </c>
      <c r="L21" s="7">
        <f t="shared" si="4"/>
        <v>10.651482163791659</v>
      </c>
    </row>
    <row r="22" spans="2:12" x14ac:dyDescent="0.25">
      <c r="B22" s="12" t="s">
        <v>43</v>
      </c>
      <c r="C22" s="77">
        <v>6705</v>
      </c>
      <c r="D22" s="9">
        <v>2798</v>
      </c>
      <c r="E22" s="149">
        <f t="shared" si="0"/>
        <v>41.73005219985086</v>
      </c>
      <c r="F22" s="77">
        <v>6284</v>
      </c>
      <c r="G22" s="9">
        <v>3139</v>
      </c>
      <c r="H22" s="7">
        <f t="shared" si="1"/>
        <v>49.952259707192873</v>
      </c>
      <c r="I22" s="77">
        <f t="shared" si="2"/>
        <v>-421</v>
      </c>
      <c r="J22" s="150">
        <f t="shared" si="3"/>
        <v>-6.2788963460104403</v>
      </c>
      <c r="K22" s="9">
        <f t="shared" si="5"/>
        <v>341</v>
      </c>
      <c r="L22" s="7">
        <f t="shared" si="4"/>
        <v>12.187276626161545</v>
      </c>
    </row>
    <row r="23" spans="2:12" x14ac:dyDescent="0.25">
      <c r="B23" s="19" t="s">
        <v>44</v>
      </c>
      <c r="C23" s="77">
        <v>6043</v>
      </c>
      <c r="D23" s="9">
        <v>2574</v>
      </c>
      <c r="E23" s="149">
        <f t="shared" si="0"/>
        <v>42.594737713056432</v>
      </c>
      <c r="F23" s="77">
        <v>5846</v>
      </c>
      <c r="G23" s="9">
        <v>2763</v>
      </c>
      <c r="H23" s="7">
        <f t="shared" si="1"/>
        <v>47.263085870680811</v>
      </c>
      <c r="I23" s="77">
        <f t="shared" si="2"/>
        <v>-197</v>
      </c>
      <c r="J23" s="150">
        <f t="shared" si="3"/>
        <v>-3.2599702134701305</v>
      </c>
      <c r="K23" s="9">
        <f t="shared" si="5"/>
        <v>189</v>
      </c>
      <c r="L23" s="7">
        <f t="shared" si="4"/>
        <v>7.3426573426573425</v>
      </c>
    </row>
    <row r="24" spans="2:12" x14ac:dyDescent="0.25">
      <c r="B24" s="19" t="s">
        <v>45</v>
      </c>
      <c r="C24" s="77">
        <v>8484</v>
      </c>
      <c r="D24" s="9">
        <v>3848</v>
      </c>
      <c r="E24" s="149">
        <f t="shared" si="0"/>
        <v>45.355964167845357</v>
      </c>
      <c r="F24" s="77">
        <v>7521</v>
      </c>
      <c r="G24" s="9">
        <v>3784</v>
      </c>
      <c r="H24" s="7">
        <f t="shared" si="1"/>
        <v>50.312458449674246</v>
      </c>
      <c r="I24" s="77">
        <f t="shared" si="2"/>
        <v>-963</v>
      </c>
      <c r="J24" s="150">
        <f t="shared" si="3"/>
        <v>-11.350777934936351</v>
      </c>
      <c r="K24" s="9">
        <f t="shared" si="5"/>
        <v>-64</v>
      </c>
      <c r="L24" s="7">
        <f t="shared" si="4"/>
        <v>-1.6632016632016633</v>
      </c>
    </row>
    <row r="25" spans="2:12" x14ac:dyDescent="0.25">
      <c r="B25" s="19" t="s">
        <v>46</v>
      </c>
      <c r="C25" s="77">
        <v>7314</v>
      </c>
      <c r="D25" s="9">
        <v>3464</v>
      </c>
      <c r="E25" s="149">
        <f t="shared" si="0"/>
        <v>47.361225047853431</v>
      </c>
      <c r="F25" s="77">
        <v>7742</v>
      </c>
      <c r="G25" s="9">
        <v>3781</v>
      </c>
      <c r="H25" s="7">
        <f t="shared" si="1"/>
        <v>48.837509687419271</v>
      </c>
      <c r="I25" s="77">
        <f t="shared" si="2"/>
        <v>428</v>
      </c>
      <c r="J25" s="150">
        <f t="shared" si="3"/>
        <v>5.851791085589281</v>
      </c>
      <c r="K25" s="9">
        <f t="shared" si="5"/>
        <v>317</v>
      </c>
      <c r="L25" s="7">
        <f t="shared" si="4"/>
        <v>9.1512702078521944</v>
      </c>
    </row>
    <row r="26" spans="2:12" x14ac:dyDescent="0.25">
      <c r="B26" s="19" t="s">
        <v>47</v>
      </c>
      <c r="C26" s="77">
        <v>10414</v>
      </c>
      <c r="D26" s="9">
        <v>5687</v>
      </c>
      <c r="E26" s="149">
        <f t="shared" si="0"/>
        <v>54.609179950067222</v>
      </c>
      <c r="F26" s="77">
        <v>10005</v>
      </c>
      <c r="G26" s="9">
        <v>5341</v>
      </c>
      <c r="H26" s="7">
        <f t="shared" si="1"/>
        <v>53.383308345827082</v>
      </c>
      <c r="I26" s="77">
        <f t="shared" si="2"/>
        <v>-409</v>
      </c>
      <c r="J26" s="150">
        <f t="shared" si="3"/>
        <v>-3.9274054157864411</v>
      </c>
      <c r="K26" s="9">
        <f t="shared" si="5"/>
        <v>-346</v>
      </c>
      <c r="L26" s="7">
        <f t="shared" si="4"/>
        <v>-6.0840513451732017</v>
      </c>
    </row>
    <row r="27" spans="2:12" x14ac:dyDescent="0.25">
      <c r="B27" s="19" t="s">
        <v>48</v>
      </c>
      <c r="C27" s="77">
        <v>7696</v>
      </c>
      <c r="D27" s="9">
        <v>3753</v>
      </c>
      <c r="E27" s="149">
        <f t="shared" si="0"/>
        <v>48.765592515592516</v>
      </c>
      <c r="F27" s="77">
        <v>6467</v>
      </c>
      <c r="G27" s="9">
        <v>3394</v>
      </c>
      <c r="H27" s="7">
        <f t="shared" si="1"/>
        <v>52.481830833462197</v>
      </c>
      <c r="I27" s="77">
        <f t="shared" si="2"/>
        <v>-1229</v>
      </c>
      <c r="J27" s="150">
        <f t="shared" si="3"/>
        <v>-15.969334719334718</v>
      </c>
      <c r="K27" s="9">
        <f t="shared" si="5"/>
        <v>-359</v>
      </c>
      <c r="L27" s="7">
        <f t="shared" si="4"/>
        <v>-9.5656807887023714</v>
      </c>
    </row>
    <row r="28" spans="2:12" x14ac:dyDescent="0.25">
      <c r="B28" s="19" t="s">
        <v>49</v>
      </c>
      <c r="C28" s="77">
        <v>8109</v>
      </c>
      <c r="D28" s="9">
        <v>3822</v>
      </c>
      <c r="E28" s="149">
        <f t="shared" si="0"/>
        <v>47.132815390307066</v>
      </c>
      <c r="F28" s="77">
        <v>7628</v>
      </c>
      <c r="G28" s="9">
        <v>3501</v>
      </c>
      <c r="H28" s="7">
        <f t="shared" si="1"/>
        <v>45.89669638175144</v>
      </c>
      <c r="I28" s="77">
        <f t="shared" si="2"/>
        <v>-481</v>
      </c>
      <c r="J28" s="150">
        <f t="shared" si="3"/>
        <v>-5.9316808484400045</v>
      </c>
      <c r="K28" s="9">
        <f t="shared" si="5"/>
        <v>-321</v>
      </c>
      <c r="L28" s="7">
        <f t="shared" si="4"/>
        <v>-8.3987441130298262</v>
      </c>
    </row>
    <row r="29" spans="2:12" x14ac:dyDescent="0.25">
      <c r="B29" s="19" t="s">
        <v>50</v>
      </c>
      <c r="C29" s="77">
        <v>5959</v>
      </c>
      <c r="D29" s="9">
        <v>3058</v>
      </c>
      <c r="E29" s="149">
        <f t="shared" si="0"/>
        <v>51.317335123342843</v>
      </c>
      <c r="F29" s="77">
        <v>6435</v>
      </c>
      <c r="G29" s="9">
        <v>3265</v>
      </c>
      <c r="H29" s="7">
        <f t="shared" si="1"/>
        <v>50.738150738150736</v>
      </c>
      <c r="I29" s="77">
        <f t="shared" si="2"/>
        <v>476</v>
      </c>
      <c r="J29" s="150">
        <f t="shared" si="3"/>
        <v>7.9879174358113776</v>
      </c>
      <c r="K29" s="9">
        <f t="shared" si="5"/>
        <v>207</v>
      </c>
      <c r="L29" s="7">
        <f t="shared" si="4"/>
        <v>6.7691301504251147</v>
      </c>
    </row>
    <row r="30" spans="2:12" x14ac:dyDescent="0.25">
      <c r="B30" s="19" t="s">
        <v>51</v>
      </c>
      <c r="C30" s="77">
        <v>4146</v>
      </c>
      <c r="D30" s="9">
        <v>2342</v>
      </c>
      <c r="E30" s="149">
        <f t="shared" si="0"/>
        <v>56.488181379643031</v>
      </c>
      <c r="F30" s="77">
        <v>3734</v>
      </c>
      <c r="G30" s="9">
        <v>2214</v>
      </c>
      <c r="H30" s="7">
        <f t="shared" si="1"/>
        <v>59.292983395822176</v>
      </c>
      <c r="I30" s="77">
        <f t="shared" si="2"/>
        <v>-412</v>
      </c>
      <c r="J30" s="150">
        <f t="shared" si="3"/>
        <v>-9.9372889532079114</v>
      </c>
      <c r="K30" s="9">
        <f t="shared" si="5"/>
        <v>-128</v>
      </c>
      <c r="L30" s="7">
        <f t="shared" si="4"/>
        <v>-5.4654141759180188</v>
      </c>
    </row>
    <row r="31" spans="2:12" x14ac:dyDescent="0.25">
      <c r="B31" s="19" t="s">
        <v>52</v>
      </c>
      <c r="C31" s="77">
        <v>3048</v>
      </c>
      <c r="D31" s="9">
        <v>1407</v>
      </c>
      <c r="E31" s="149">
        <f t="shared" si="0"/>
        <v>46.161417322834644</v>
      </c>
      <c r="F31" s="77">
        <v>2963</v>
      </c>
      <c r="G31" s="9">
        <v>1301</v>
      </c>
      <c r="H31" s="7">
        <f t="shared" si="1"/>
        <v>43.908201147485656</v>
      </c>
      <c r="I31" s="77">
        <f t="shared" si="2"/>
        <v>-85</v>
      </c>
      <c r="J31" s="150">
        <f t="shared" si="3"/>
        <v>-2.7887139107611549</v>
      </c>
      <c r="K31" s="9">
        <f t="shared" si="5"/>
        <v>-106</v>
      </c>
      <c r="L31" s="7">
        <f t="shared" si="4"/>
        <v>-7.5337597725657428</v>
      </c>
    </row>
    <row r="32" spans="2:12" x14ac:dyDescent="0.25">
      <c r="B32" s="19" t="s">
        <v>53</v>
      </c>
      <c r="C32" s="77">
        <v>4602</v>
      </c>
      <c r="D32" s="9">
        <v>1957</v>
      </c>
      <c r="E32" s="149">
        <f t="shared" si="0"/>
        <v>42.524989135158627</v>
      </c>
      <c r="F32" s="77">
        <v>4226</v>
      </c>
      <c r="G32" s="9">
        <v>2149</v>
      </c>
      <c r="H32" s="7">
        <f t="shared" si="1"/>
        <v>50.85186938002839</v>
      </c>
      <c r="I32" s="77">
        <f t="shared" si="2"/>
        <v>-376</v>
      </c>
      <c r="J32" s="150">
        <f t="shared" si="3"/>
        <v>-8.1703607127335953</v>
      </c>
      <c r="K32" s="9">
        <f t="shared" si="5"/>
        <v>192</v>
      </c>
      <c r="L32" s="7">
        <f t="shared" si="4"/>
        <v>9.810935104752172</v>
      </c>
    </row>
    <row r="33" spans="2:12" x14ac:dyDescent="0.25">
      <c r="B33" s="19" t="s">
        <v>54</v>
      </c>
      <c r="C33" s="77">
        <v>10106</v>
      </c>
      <c r="D33" s="9">
        <v>5295</v>
      </c>
      <c r="E33" s="149">
        <f t="shared" si="0"/>
        <v>52.394617059172766</v>
      </c>
      <c r="F33" s="77">
        <v>9349</v>
      </c>
      <c r="G33" s="9">
        <v>5278</v>
      </c>
      <c r="H33" s="7">
        <f t="shared" si="1"/>
        <v>56.45523585410205</v>
      </c>
      <c r="I33" s="77">
        <f t="shared" si="2"/>
        <v>-757</v>
      </c>
      <c r="J33" s="150">
        <f t="shared" si="3"/>
        <v>-7.4905996437759743</v>
      </c>
      <c r="K33" s="9">
        <f t="shared" si="5"/>
        <v>-17</v>
      </c>
      <c r="L33" s="7">
        <f t="shared" si="4"/>
        <v>-0.32105760151085927</v>
      </c>
    </row>
    <row r="34" spans="2:12" ht="15.75" thickBot="1" x14ac:dyDescent="0.3">
      <c r="B34" s="20" t="s">
        <v>55</v>
      </c>
      <c r="C34" s="3">
        <v>3811</v>
      </c>
      <c r="D34" s="5">
        <v>1980</v>
      </c>
      <c r="E34" s="151">
        <f t="shared" si="0"/>
        <v>51.954867488848066</v>
      </c>
      <c r="F34" s="3">
        <v>3593</v>
      </c>
      <c r="G34" s="5">
        <v>2045</v>
      </c>
      <c r="H34" s="8">
        <f t="shared" si="1"/>
        <v>56.916225994990256</v>
      </c>
      <c r="I34" s="3">
        <f t="shared" si="2"/>
        <v>-218</v>
      </c>
      <c r="J34" s="73">
        <f t="shared" si="3"/>
        <v>-5.7202833901863031</v>
      </c>
      <c r="K34" s="5">
        <f t="shared" si="5"/>
        <v>65</v>
      </c>
      <c r="L34" s="8">
        <f t="shared" si="4"/>
        <v>3.2828282828282833</v>
      </c>
    </row>
  </sheetData>
  <mergeCells count="11">
    <mergeCell ref="B5:B8"/>
    <mergeCell ref="C7:C8"/>
    <mergeCell ref="C5:L5"/>
    <mergeCell ref="F6:H6"/>
    <mergeCell ref="C6:E6"/>
    <mergeCell ref="I6:L6"/>
    <mergeCell ref="F7:F8"/>
    <mergeCell ref="G7:H7"/>
    <mergeCell ref="D7:E7"/>
    <mergeCell ref="I7:J7"/>
    <mergeCell ref="K7:L7"/>
  </mergeCells>
  <pageMargins left="0.7" right="0.7" top="0.75" bottom="0.75" header="0.3" footer="0.3"/>
  <pageSetup paperSize="9" scale="8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499984740745262"/>
    <pageSetUpPr fitToPage="1"/>
  </sheetPr>
  <dimension ref="B2:J35"/>
  <sheetViews>
    <sheetView zoomScale="90" zoomScaleNormal="90" workbookViewId="0">
      <selection activeCell="B1" sqref="B1"/>
    </sheetView>
  </sheetViews>
  <sheetFormatPr defaultRowHeight="15" x14ac:dyDescent="0.25"/>
  <cols>
    <col min="1" max="1" width="2.28515625" style="115" customWidth="1"/>
    <col min="2" max="2" width="28" style="115" customWidth="1"/>
    <col min="3" max="3" width="12" style="115" customWidth="1"/>
    <col min="4" max="4" width="9.5703125" style="115" customWidth="1"/>
    <col min="5" max="5" width="9.140625" style="115"/>
    <col min="6" max="6" width="10.85546875" style="115" customWidth="1"/>
    <col min="7" max="7" width="13.140625" style="115" customWidth="1"/>
    <col min="8" max="8" width="9" style="115" customWidth="1"/>
    <col min="9" max="9" width="10.28515625" style="115" customWidth="1"/>
    <col min="10" max="16384" width="9.140625" style="115"/>
  </cols>
  <sheetData>
    <row r="2" spans="2:10" x14ac:dyDescent="0.25">
      <c r="B2" s="11" t="s">
        <v>405</v>
      </c>
      <c r="C2" s="11"/>
      <c r="D2" s="11"/>
      <c r="E2" s="11"/>
      <c r="F2" s="11"/>
      <c r="G2" s="11"/>
      <c r="H2" s="11"/>
    </row>
    <row r="3" spans="2:10" x14ac:dyDescent="0.25">
      <c r="B3" s="11" t="s">
        <v>392</v>
      </c>
      <c r="C3" s="11"/>
      <c r="D3" s="11"/>
      <c r="E3" s="11"/>
      <c r="F3" s="11"/>
      <c r="G3" s="11"/>
      <c r="H3" s="11"/>
    </row>
    <row r="4" spans="2:10" ht="15.75" thickBot="1" x14ac:dyDescent="0.3">
      <c r="B4" s="11"/>
      <c r="C4" s="11"/>
      <c r="D4" s="11"/>
      <c r="E4" s="11"/>
      <c r="F4" s="11"/>
      <c r="G4" s="11"/>
      <c r="H4" s="11"/>
    </row>
    <row r="5" spans="2:10" ht="24" customHeight="1" x14ac:dyDescent="0.25">
      <c r="B5" s="737" t="s">
        <v>202</v>
      </c>
      <c r="C5" s="749" t="s">
        <v>135</v>
      </c>
      <c r="D5" s="749"/>
      <c r="E5" s="748" t="s">
        <v>136</v>
      </c>
      <c r="F5" s="749"/>
      <c r="G5" s="750" t="s">
        <v>204</v>
      </c>
      <c r="H5" s="751" t="s">
        <v>155</v>
      </c>
    </row>
    <row r="6" spans="2:10" ht="30.75" thickBot="1" x14ac:dyDescent="0.3">
      <c r="B6" s="747"/>
      <c r="C6" s="30" t="s">
        <v>4</v>
      </c>
      <c r="D6" s="30" t="s">
        <v>133</v>
      </c>
      <c r="E6" s="27" t="s">
        <v>4</v>
      </c>
      <c r="F6" s="30" t="s">
        <v>133</v>
      </c>
      <c r="G6" s="724"/>
      <c r="H6" s="726"/>
    </row>
    <row r="7" spans="2:10" ht="30.75" customHeight="1" thickBot="1" x14ac:dyDescent="0.3">
      <c r="B7" s="331" t="s">
        <v>30</v>
      </c>
      <c r="C7" s="242">
        <f>SUM(C11:C35)</f>
        <v>14417</v>
      </c>
      <c r="D7" s="242">
        <f>SUM(D11:D35)</f>
        <v>6631</v>
      </c>
      <c r="E7" s="68">
        <f>SUM(E11:E35)</f>
        <v>13581</v>
      </c>
      <c r="F7" s="244">
        <f>SUM(F11:F35)</f>
        <v>6568</v>
      </c>
      <c r="G7" s="242">
        <f>SUM(E7-C7)</f>
        <v>-836</v>
      </c>
      <c r="H7" s="69">
        <f>(E7-C7)*100/C7</f>
        <v>-5.7987098564195048</v>
      </c>
      <c r="J7" s="579"/>
    </row>
    <row r="8" spans="2:10" ht="24.75" customHeight="1" x14ac:dyDescent="0.25">
      <c r="B8" s="165" t="s">
        <v>200</v>
      </c>
      <c r="C8" s="153">
        <v>14404</v>
      </c>
      <c r="D8" s="153">
        <v>6621</v>
      </c>
      <c r="E8" s="50">
        <v>13570</v>
      </c>
      <c r="F8" s="152">
        <v>6562</v>
      </c>
      <c r="G8" s="153">
        <f>SUM(E8-C8)</f>
        <v>-834</v>
      </c>
      <c r="H8" s="51">
        <f>(E8-C8)*100/C8</f>
        <v>-5.7900583171341298</v>
      </c>
    </row>
    <row r="9" spans="2:10" ht="35.25" customHeight="1" thickBot="1" x14ac:dyDescent="0.3">
      <c r="B9" s="166" t="s">
        <v>198</v>
      </c>
      <c r="C9" s="32">
        <v>2489</v>
      </c>
      <c r="D9" s="32">
        <v>1132</v>
      </c>
      <c r="E9" s="31">
        <v>1930</v>
      </c>
      <c r="F9" s="167">
        <v>949</v>
      </c>
      <c r="G9" s="32">
        <f>SUM(E9-C9)</f>
        <v>-559</v>
      </c>
      <c r="H9" s="168">
        <f>(E9-C9)*100/C9</f>
        <v>-22.458818802732022</v>
      </c>
    </row>
    <row r="10" spans="2:10" ht="28.5" customHeight="1" thickBot="1" x14ac:dyDescent="0.3">
      <c r="B10" s="744" t="s">
        <v>203</v>
      </c>
      <c r="C10" s="745"/>
      <c r="D10" s="745"/>
      <c r="E10" s="745"/>
      <c r="F10" s="745"/>
      <c r="G10" s="745"/>
      <c r="H10" s="746"/>
    </row>
    <row r="11" spans="2:10" ht="15.75" customHeight="1" x14ac:dyDescent="0.25">
      <c r="B11" s="80" t="s">
        <v>31</v>
      </c>
      <c r="C11" s="153">
        <v>294</v>
      </c>
      <c r="D11" s="153">
        <v>138</v>
      </c>
      <c r="E11" s="50">
        <v>235</v>
      </c>
      <c r="F11" s="152">
        <v>137</v>
      </c>
      <c r="G11" s="153">
        <f t="shared" ref="G11:G35" si="0">SUM(E11-C11)</f>
        <v>-59</v>
      </c>
      <c r="H11" s="154">
        <f t="shared" ref="H11:H35" si="1">(E11-C11)*100/C11</f>
        <v>-20.068027210884352</v>
      </c>
    </row>
    <row r="12" spans="2:10" x14ac:dyDescent="0.25">
      <c r="B12" s="12" t="s">
        <v>32</v>
      </c>
      <c r="C12" s="14">
        <v>1004</v>
      </c>
      <c r="D12" s="14">
        <v>435</v>
      </c>
      <c r="E12" s="13">
        <v>874</v>
      </c>
      <c r="F12" s="130">
        <v>350</v>
      </c>
      <c r="G12" s="14">
        <f t="shared" si="0"/>
        <v>-130</v>
      </c>
      <c r="H12" s="155">
        <f t="shared" si="1"/>
        <v>-12.94820717131474</v>
      </c>
    </row>
    <row r="13" spans="2:10" x14ac:dyDescent="0.25">
      <c r="B13" s="12" t="s">
        <v>33</v>
      </c>
      <c r="C13" s="14">
        <v>683</v>
      </c>
      <c r="D13" s="14">
        <v>350</v>
      </c>
      <c r="E13" s="13">
        <v>608</v>
      </c>
      <c r="F13" s="130">
        <v>357</v>
      </c>
      <c r="G13" s="14">
        <f t="shared" si="0"/>
        <v>-75</v>
      </c>
      <c r="H13" s="155">
        <f t="shared" si="1"/>
        <v>-10.980966325036603</v>
      </c>
    </row>
    <row r="14" spans="2:10" x14ac:dyDescent="0.25">
      <c r="B14" s="12" t="s">
        <v>34</v>
      </c>
      <c r="C14" s="14">
        <v>544</v>
      </c>
      <c r="D14" s="14">
        <v>238</v>
      </c>
      <c r="E14" s="13">
        <v>1088</v>
      </c>
      <c r="F14" s="130">
        <v>534</v>
      </c>
      <c r="G14" s="14">
        <f t="shared" si="0"/>
        <v>544</v>
      </c>
      <c r="H14" s="155">
        <f t="shared" si="1"/>
        <v>100</v>
      </c>
    </row>
    <row r="15" spans="2:10" x14ac:dyDescent="0.25">
      <c r="B15" s="12" t="s">
        <v>35</v>
      </c>
      <c r="C15" s="14">
        <v>755</v>
      </c>
      <c r="D15" s="14">
        <v>278</v>
      </c>
      <c r="E15" s="13">
        <v>609</v>
      </c>
      <c r="F15" s="130">
        <v>253</v>
      </c>
      <c r="G15" s="14">
        <f t="shared" si="0"/>
        <v>-146</v>
      </c>
      <c r="H15" s="155">
        <f t="shared" si="1"/>
        <v>-19.337748344370862</v>
      </c>
    </row>
    <row r="16" spans="2:10" x14ac:dyDescent="0.25">
      <c r="B16" s="12" t="s">
        <v>36</v>
      </c>
      <c r="C16" s="14">
        <v>372</v>
      </c>
      <c r="D16" s="14">
        <v>150</v>
      </c>
      <c r="E16" s="13">
        <v>308</v>
      </c>
      <c r="F16" s="130">
        <v>147</v>
      </c>
      <c r="G16" s="14">
        <f t="shared" si="0"/>
        <v>-64</v>
      </c>
      <c r="H16" s="155">
        <f t="shared" si="1"/>
        <v>-17.204301075268816</v>
      </c>
    </row>
    <row r="17" spans="2:8" x14ac:dyDescent="0.25">
      <c r="B17" s="12" t="s">
        <v>37</v>
      </c>
      <c r="C17" s="14">
        <v>618</v>
      </c>
      <c r="D17" s="14">
        <v>305</v>
      </c>
      <c r="E17" s="13">
        <v>471</v>
      </c>
      <c r="F17" s="130">
        <v>234</v>
      </c>
      <c r="G17" s="14">
        <f t="shared" si="0"/>
        <v>-147</v>
      </c>
      <c r="H17" s="155">
        <f t="shared" si="1"/>
        <v>-23.78640776699029</v>
      </c>
    </row>
    <row r="18" spans="2:8" x14ac:dyDescent="0.25">
      <c r="B18" s="12" t="s">
        <v>38</v>
      </c>
      <c r="C18" s="14">
        <v>428</v>
      </c>
      <c r="D18" s="14">
        <v>234</v>
      </c>
      <c r="E18" s="13">
        <v>520</v>
      </c>
      <c r="F18" s="130">
        <v>277</v>
      </c>
      <c r="G18" s="14">
        <f t="shared" si="0"/>
        <v>92</v>
      </c>
      <c r="H18" s="155">
        <f t="shared" si="1"/>
        <v>21.495327102803738</v>
      </c>
    </row>
    <row r="19" spans="2:8" x14ac:dyDescent="0.25">
      <c r="B19" s="12" t="s">
        <v>39</v>
      </c>
      <c r="C19" s="14">
        <v>386</v>
      </c>
      <c r="D19" s="14">
        <v>164</v>
      </c>
      <c r="E19" s="13">
        <v>695</v>
      </c>
      <c r="F19" s="130">
        <v>325</v>
      </c>
      <c r="G19" s="14">
        <f t="shared" si="0"/>
        <v>309</v>
      </c>
      <c r="H19" s="155">
        <f t="shared" si="1"/>
        <v>80.051813471502584</v>
      </c>
    </row>
    <row r="20" spans="2:8" x14ac:dyDescent="0.25">
      <c r="B20" s="12" t="s">
        <v>40</v>
      </c>
      <c r="C20" s="14">
        <v>341</v>
      </c>
      <c r="D20" s="14">
        <v>144</v>
      </c>
      <c r="E20" s="13">
        <v>336</v>
      </c>
      <c r="F20" s="130">
        <v>142</v>
      </c>
      <c r="G20" s="14">
        <f t="shared" si="0"/>
        <v>-5</v>
      </c>
      <c r="H20" s="155">
        <f t="shared" si="1"/>
        <v>-1.466275659824047</v>
      </c>
    </row>
    <row r="21" spans="2:8" x14ac:dyDescent="0.25">
      <c r="B21" s="12" t="s">
        <v>41</v>
      </c>
      <c r="C21" s="14">
        <v>488</v>
      </c>
      <c r="D21" s="14">
        <v>205</v>
      </c>
      <c r="E21" s="13">
        <v>496</v>
      </c>
      <c r="F21" s="130">
        <v>209</v>
      </c>
      <c r="G21" s="14">
        <f t="shared" si="0"/>
        <v>8</v>
      </c>
      <c r="H21" s="155">
        <f t="shared" si="1"/>
        <v>1.639344262295082</v>
      </c>
    </row>
    <row r="22" spans="2:8" x14ac:dyDescent="0.25">
      <c r="B22" s="12" t="s">
        <v>42</v>
      </c>
      <c r="C22" s="14">
        <v>1091</v>
      </c>
      <c r="D22" s="14">
        <v>502</v>
      </c>
      <c r="E22" s="13">
        <v>645</v>
      </c>
      <c r="F22" s="130">
        <v>375</v>
      </c>
      <c r="G22" s="14">
        <f t="shared" si="0"/>
        <v>-446</v>
      </c>
      <c r="H22" s="155">
        <f t="shared" si="1"/>
        <v>-40.879926672777266</v>
      </c>
    </row>
    <row r="23" spans="2:8" x14ac:dyDescent="0.25">
      <c r="B23" s="12" t="s">
        <v>43</v>
      </c>
      <c r="C23" s="14">
        <v>746</v>
      </c>
      <c r="D23" s="14">
        <v>332</v>
      </c>
      <c r="E23" s="13">
        <v>702</v>
      </c>
      <c r="F23" s="130">
        <v>328</v>
      </c>
      <c r="G23" s="14">
        <f t="shared" si="0"/>
        <v>-44</v>
      </c>
      <c r="H23" s="155">
        <f t="shared" si="1"/>
        <v>-5.8981233243967832</v>
      </c>
    </row>
    <row r="24" spans="2:8" x14ac:dyDescent="0.25">
      <c r="B24" s="19" t="s">
        <v>44</v>
      </c>
      <c r="C24" s="158">
        <v>765</v>
      </c>
      <c r="D24" s="158">
        <v>375</v>
      </c>
      <c r="E24" s="156">
        <v>634</v>
      </c>
      <c r="F24" s="157">
        <v>290</v>
      </c>
      <c r="G24" s="14">
        <f t="shared" si="0"/>
        <v>-131</v>
      </c>
      <c r="H24" s="155">
        <f t="shared" si="1"/>
        <v>-17.124183006535947</v>
      </c>
    </row>
    <row r="25" spans="2:8" x14ac:dyDescent="0.25">
      <c r="B25" s="19" t="s">
        <v>45</v>
      </c>
      <c r="C25" s="158">
        <v>472</v>
      </c>
      <c r="D25" s="158">
        <v>163</v>
      </c>
      <c r="E25" s="156">
        <v>725</v>
      </c>
      <c r="F25" s="157">
        <v>341</v>
      </c>
      <c r="G25" s="14">
        <f t="shared" si="0"/>
        <v>253</v>
      </c>
      <c r="H25" s="155">
        <f t="shared" si="1"/>
        <v>53.601694915254235</v>
      </c>
    </row>
    <row r="26" spans="2:8" x14ac:dyDescent="0.25">
      <c r="B26" s="19" t="s">
        <v>46</v>
      </c>
      <c r="C26" s="158">
        <v>764</v>
      </c>
      <c r="D26" s="158">
        <v>365</v>
      </c>
      <c r="E26" s="156">
        <v>668</v>
      </c>
      <c r="F26" s="157">
        <v>339</v>
      </c>
      <c r="G26" s="14">
        <f t="shared" si="0"/>
        <v>-96</v>
      </c>
      <c r="H26" s="155">
        <f t="shared" si="1"/>
        <v>-12.565445026178011</v>
      </c>
    </row>
    <row r="27" spans="2:8" x14ac:dyDescent="0.25">
      <c r="B27" s="19" t="s">
        <v>47</v>
      </c>
      <c r="C27" s="158">
        <v>938</v>
      </c>
      <c r="D27" s="158">
        <v>466</v>
      </c>
      <c r="E27" s="156">
        <v>753</v>
      </c>
      <c r="F27" s="157">
        <v>371</v>
      </c>
      <c r="G27" s="14">
        <f t="shared" si="0"/>
        <v>-185</v>
      </c>
      <c r="H27" s="155">
        <f t="shared" si="1"/>
        <v>-19.722814498933904</v>
      </c>
    </row>
    <row r="28" spans="2:8" x14ac:dyDescent="0.25">
      <c r="B28" s="19" t="s">
        <v>48</v>
      </c>
      <c r="C28" s="158">
        <v>515</v>
      </c>
      <c r="D28" s="158">
        <v>233</v>
      </c>
      <c r="E28" s="156">
        <v>429</v>
      </c>
      <c r="F28" s="157">
        <v>199</v>
      </c>
      <c r="G28" s="14">
        <f t="shared" si="0"/>
        <v>-86</v>
      </c>
      <c r="H28" s="155">
        <f t="shared" si="1"/>
        <v>-16.699029126213592</v>
      </c>
    </row>
    <row r="29" spans="2:8" x14ac:dyDescent="0.25">
      <c r="B29" s="19" t="s">
        <v>49</v>
      </c>
      <c r="C29" s="158">
        <v>437</v>
      </c>
      <c r="D29" s="158">
        <v>217</v>
      </c>
      <c r="E29" s="156">
        <v>401</v>
      </c>
      <c r="F29" s="157">
        <v>179</v>
      </c>
      <c r="G29" s="14">
        <f t="shared" si="0"/>
        <v>-36</v>
      </c>
      <c r="H29" s="155">
        <f t="shared" si="1"/>
        <v>-8.2379862700228834</v>
      </c>
    </row>
    <row r="30" spans="2:8" x14ac:dyDescent="0.25">
      <c r="B30" s="19" t="s">
        <v>50</v>
      </c>
      <c r="C30" s="158">
        <v>835</v>
      </c>
      <c r="D30" s="158">
        <v>344</v>
      </c>
      <c r="E30" s="156">
        <v>701</v>
      </c>
      <c r="F30" s="157">
        <v>290</v>
      </c>
      <c r="G30" s="14">
        <f t="shared" si="0"/>
        <v>-134</v>
      </c>
      <c r="H30" s="155">
        <f t="shared" si="1"/>
        <v>-16.047904191616766</v>
      </c>
    </row>
    <row r="31" spans="2:8" x14ac:dyDescent="0.25">
      <c r="B31" s="19" t="s">
        <v>51</v>
      </c>
      <c r="C31" s="158">
        <v>289</v>
      </c>
      <c r="D31" s="158">
        <v>123</v>
      </c>
      <c r="E31" s="156">
        <v>286</v>
      </c>
      <c r="F31" s="157">
        <v>129</v>
      </c>
      <c r="G31" s="14">
        <f t="shared" si="0"/>
        <v>-3</v>
      </c>
      <c r="H31" s="155">
        <f t="shared" si="1"/>
        <v>-1.0380622837370241</v>
      </c>
    </row>
    <row r="32" spans="2:8" x14ac:dyDescent="0.25">
      <c r="B32" s="19" t="s">
        <v>52</v>
      </c>
      <c r="C32" s="158">
        <v>238</v>
      </c>
      <c r="D32" s="158">
        <v>120</v>
      </c>
      <c r="E32" s="156">
        <v>177</v>
      </c>
      <c r="F32" s="157">
        <v>95</v>
      </c>
      <c r="G32" s="14">
        <f t="shared" si="0"/>
        <v>-61</v>
      </c>
      <c r="H32" s="155">
        <f t="shared" si="1"/>
        <v>-25.630252100840337</v>
      </c>
    </row>
    <row r="33" spans="2:8" x14ac:dyDescent="0.25">
      <c r="B33" s="19" t="s">
        <v>53</v>
      </c>
      <c r="C33" s="158">
        <v>307</v>
      </c>
      <c r="D33" s="158">
        <v>171</v>
      </c>
      <c r="E33" s="156">
        <v>211</v>
      </c>
      <c r="F33" s="157">
        <v>114</v>
      </c>
      <c r="G33" s="14">
        <f t="shared" si="0"/>
        <v>-96</v>
      </c>
      <c r="H33" s="155">
        <f t="shared" si="1"/>
        <v>-31.270358306188925</v>
      </c>
    </row>
    <row r="34" spans="2:8" x14ac:dyDescent="0.25">
      <c r="B34" s="19" t="s">
        <v>54</v>
      </c>
      <c r="C34" s="158">
        <v>847</v>
      </c>
      <c r="D34" s="158">
        <v>465</v>
      </c>
      <c r="E34" s="156">
        <v>750</v>
      </c>
      <c r="F34" s="157">
        <v>419</v>
      </c>
      <c r="G34" s="14">
        <f t="shared" si="0"/>
        <v>-97</v>
      </c>
      <c r="H34" s="155">
        <f t="shared" si="1"/>
        <v>-11.452184179456907</v>
      </c>
    </row>
    <row r="35" spans="2:8" ht="15.75" thickBot="1" x14ac:dyDescent="0.3">
      <c r="B35" s="20" t="s">
        <v>55</v>
      </c>
      <c r="C35" s="161">
        <v>260</v>
      </c>
      <c r="D35" s="161">
        <v>114</v>
      </c>
      <c r="E35" s="159">
        <v>259</v>
      </c>
      <c r="F35" s="160">
        <v>134</v>
      </c>
      <c r="G35" s="22">
        <f t="shared" si="0"/>
        <v>-1</v>
      </c>
      <c r="H35" s="162">
        <f t="shared" si="1"/>
        <v>-0.38461538461538464</v>
      </c>
    </row>
  </sheetData>
  <mergeCells count="6">
    <mergeCell ref="B10:H10"/>
    <mergeCell ref="B5:B6"/>
    <mergeCell ref="E5:F5"/>
    <mergeCell ref="C5:D5"/>
    <mergeCell ref="G5:G6"/>
    <mergeCell ref="H5:H6"/>
  </mergeCells>
  <pageMargins left="0.7" right="0.7" top="0.75" bottom="0.75" header="0.3" footer="0.3"/>
  <pageSetup paperSize="9" scale="8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  <pageSetUpPr fitToPage="1"/>
  </sheetPr>
  <dimension ref="B2:I47"/>
  <sheetViews>
    <sheetView zoomScale="110" zoomScaleNormal="110" workbookViewId="0">
      <selection activeCell="B1" sqref="B1"/>
    </sheetView>
  </sheetViews>
  <sheetFormatPr defaultRowHeight="15" x14ac:dyDescent="0.25"/>
  <cols>
    <col min="1" max="1" width="2.28515625" style="11" customWidth="1"/>
    <col min="2" max="2" width="21.7109375" style="11" customWidth="1"/>
    <col min="3" max="3" width="14" style="11" customWidth="1"/>
    <col min="4" max="4" width="11.42578125" style="11" customWidth="1"/>
    <col min="5" max="5" width="15.140625" style="11" customWidth="1"/>
    <col min="6" max="6" width="11.5703125" style="11" customWidth="1"/>
    <col min="7" max="7" width="13.140625" style="11" customWidth="1"/>
    <col min="8" max="8" width="9.140625" style="11"/>
    <col min="9" max="9" width="10.28515625" style="11" customWidth="1"/>
    <col min="10" max="16384" width="9.140625" style="11"/>
  </cols>
  <sheetData>
    <row r="2" spans="2:9" x14ac:dyDescent="0.25">
      <c r="B2" s="11" t="s">
        <v>355</v>
      </c>
    </row>
    <row r="3" spans="2:9" x14ac:dyDescent="0.25">
      <c r="B3" s="11" t="s">
        <v>404</v>
      </c>
    </row>
    <row r="4" spans="2:9" ht="16.5" customHeight="1" thickBot="1" x14ac:dyDescent="0.3"/>
    <row r="5" spans="2:9" ht="26.25" customHeight="1" thickBot="1" x14ac:dyDescent="0.3">
      <c r="B5" s="628"/>
      <c r="C5" s="752" t="s">
        <v>135</v>
      </c>
      <c r="D5" s="716"/>
      <c r="E5" s="752" t="s">
        <v>136</v>
      </c>
      <c r="F5" s="716"/>
    </row>
    <row r="6" spans="2:9" ht="30.75" customHeight="1" thickBot="1" x14ac:dyDescent="0.3">
      <c r="B6" s="629" t="s">
        <v>3</v>
      </c>
      <c r="C6" s="631" t="s">
        <v>95</v>
      </c>
      <c r="D6" s="632" t="s">
        <v>96</v>
      </c>
      <c r="E6" s="631" t="s">
        <v>97</v>
      </c>
      <c r="F6" s="632" t="s">
        <v>96</v>
      </c>
    </row>
    <row r="7" spans="2:9" ht="23.25" customHeight="1" thickBot="1" x14ac:dyDescent="0.3">
      <c r="B7" s="171" t="s">
        <v>67</v>
      </c>
      <c r="C7" s="172">
        <f>SUM(C9:C14)</f>
        <v>123514</v>
      </c>
      <c r="D7" s="173">
        <f>SUM(D9:D14)</f>
        <v>100</v>
      </c>
      <c r="E7" s="174">
        <f t="shared" ref="E7" si="0">SUM(E9:E14)</f>
        <v>107567</v>
      </c>
      <c r="F7" s="173">
        <f>SUM(F9:F14)</f>
        <v>100</v>
      </c>
    </row>
    <row r="8" spans="2:9" ht="24" customHeight="1" thickBot="1" x14ac:dyDescent="0.3">
      <c r="B8" s="474" t="s">
        <v>98</v>
      </c>
      <c r="C8" s="448"/>
      <c r="D8" s="448"/>
      <c r="E8" s="448"/>
      <c r="F8" s="449"/>
    </row>
    <row r="9" spans="2:9" ht="21" customHeight="1" thickTop="1" x14ac:dyDescent="0.25">
      <c r="B9" s="175" t="s">
        <v>69</v>
      </c>
      <c r="C9" s="176">
        <v>21884</v>
      </c>
      <c r="D9" s="177">
        <f>SUM(C9/C7*100)</f>
        <v>17.717829557782924</v>
      </c>
      <c r="E9" s="178">
        <v>16279</v>
      </c>
      <c r="F9" s="177">
        <f>SUM(E9/E7*100)</f>
        <v>15.133823570425875</v>
      </c>
      <c r="H9" s="74"/>
      <c r="I9" s="74"/>
    </row>
    <row r="10" spans="2:9" ht="18" customHeight="1" x14ac:dyDescent="0.25">
      <c r="B10" s="12" t="s">
        <v>70</v>
      </c>
      <c r="C10" s="13">
        <v>37275</v>
      </c>
      <c r="D10" s="41">
        <f>SUM(C10/C7*100)</f>
        <v>30.178765160224753</v>
      </c>
      <c r="E10" s="130">
        <v>32938</v>
      </c>
      <c r="F10" s="41">
        <f>SUM(E10/E7*100)</f>
        <v>30.620915336487958</v>
      </c>
    </row>
    <row r="11" spans="2:9" ht="15.75" customHeight="1" x14ac:dyDescent="0.25">
      <c r="B11" s="12" t="s">
        <v>71</v>
      </c>
      <c r="C11" s="13">
        <v>26159</v>
      </c>
      <c r="D11" s="41">
        <f>SUM(C11/C7*100)</f>
        <v>21.178975662677914</v>
      </c>
      <c r="E11" s="130">
        <v>23781</v>
      </c>
      <c r="F11" s="41">
        <f>SUM(E11/E7*100)</f>
        <v>22.108081474801754</v>
      </c>
    </row>
    <row r="12" spans="2:9" x14ac:dyDescent="0.25">
      <c r="B12" s="12" t="s">
        <v>72</v>
      </c>
      <c r="C12" s="13">
        <v>22287</v>
      </c>
      <c r="D12" s="41">
        <f>SUM(C12/C7*100)</f>
        <v>18.044108360185891</v>
      </c>
      <c r="E12" s="130">
        <v>19278</v>
      </c>
      <c r="F12" s="41">
        <f>SUM(E12/E7*100)</f>
        <v>17.921853356512685</v>
      </c>
    </row>
    <row r="13" spans="2:9" x14ac:dyDescent="0.25">
      <c r="B13" s="12" t="s">
        <v>73</v>
      </c>
      <c r="C13" s="13">
        <v>11206</v>
      </c>
      <c r="D13" s="41">
        <f>SUM(C13/C7*100)</f>
        <v>9.0726557313340983</v>
      </c>
      <c r="E13" s="130">
        <v>10214</v>
      </c>
      <c r="F13" s="41">
        <f>SUM(E13/E7*100)</f>
        <v>9.4954772374427101</v>
      </c>
    </row>
    <row r="14" spans="2:9" ht="15.75" thickBot="1" x14ac:dyDescent="0.3">
      <c r="B14" s="129" t="s">
        <v>99</v>
      </c>
      <c r="C14" s="21">
        <v>4703</v>
      </c>
      <c r="D14" s="44">
        <f>SUM(C14/C7*100)</f>
        <v>3.8076655277944202</v>
      </c>
      <c r="E14" s="131">
        <v>5077</v>
      </c>
      <c r="F14" s="44">
        <f>SUM(E14/E7*100)</f>
        <v>4.7198490243290232</v>
      </c>
    </row>
    <row r="17" spans="2:7" x14ac:dyDescent="0.25">
      <c r="B17" s="11" t="s">
        <v>356</v>
      </c>
    </row>
    <row r="18" spans="2:7" x14ac:dyDescent="0.25">
      <c r="B18" s="11" t="s">
        <v>219</v>
      </c>
    </row>
    <row r="19" spans="2:7" ht="15.75" thickBot="1" x14ac:dyDescent="0.3"/>
    <row r="20" spans="2:7" ht="24" customHeight="1" thickBot="1" x14ac:dyDescent="0.3">
      <c r="B20" s="628"/>
      <c r="C20" s="752" t="s">
        <v>135</v>
      </c>
      <c r="D20" s="716"/>
      <c r="E20" s="752" t="s">
        <v>136</v>
      </c>
      <c r="F20" s="716"/>
    </row>
    <row r="21" spans="2:7" ht="34.5" customHeight="1" thickBot="1" x14ac:dyDescent="0.3">
      <c r="B21" s="629" t="s">
        <v>3</v>
      </c>
      <c r="C21" s="631" t="s">
        <v>95</v>
      </c>
      <c r="D21" s="632" t="s">
        <v>96</v>
      </c>
      <c r="E21" s="631" t="s">
        <v>97</v>
      </c>
      <c r="F21" s="632" t="s">
        <v>96</v>
      </c>
    </row>
    <row r="22" spans="2:7" ht="24" customHeight="1" thickBot="1" x14ac:dyDescent="0.3">
      <c r="B22" s="171" t="s">
        <v>67</v>
      </c>
      <c r="C22" s="172">
        <f>SUM(C24:C28)</f>
        <v>123514</v>
      </c>
      <c r="D22" s="173">
        <f>SUM(D24:D28)</f>
        <v>100</v>
      </c>
      <c r="E22" s="174">
        <f>SUM(E24:E28)</f>
        <v>107567</v>
      </c>
      <c r="F22" s="173">
        <f>SUM(F24:F28)</f>
        <v>100.00000000000001</v>
      </c>
    </row>
    <row r="23" spans="2:7" ht="21" customHeight="1" thickBot="1" x14ac:dyDescent="0.3">
      <c r="B23" s="753" t="s">
        <v>100</v>
      </c>
      <c r="C23" s="754"/>
      <c r="D23" s="754"/>
      <c r="E23" s="754"/>
      <c r="F23" s="755"/>
    </row>
    <row r="24" spans="2:7" ht="21.75" customHeight="1" thickTop="1" x14ac:dyDescent="0.25">
      <c r="B24" s="175" t="s">
        <v>101</v>
      </c>
      <c r="C24" s="176">
        <v>17588</v>
      </c>
      <c r="D24" s="177">
        <f>SUM(C24/C22*100)</f>
        <v>14.239681331670903</v>
      </c>
      <c r="E24" s="178">
        <v>16099</v>
      </c>
      <c r="F24" s="177">
        <f>SUM(E24/E22*100)</f>
        <v>14.96648600407188</v>
      </c>
    </row>
    <row r="25" spans="2:7" ht="30" x14ac:dyDescent="0.25">
      <c r="B25" s="12" t="s">
        <v>102</v>
      </c>
      <c r="C25" s="13">
        <v>31542</v>
      </c>
      <c r="D25" s="41">
        <f>SUM(C25/C22*100)</f>
        <v>25.537186067976098</v>
      </c>
      <c r="E25" s="130">
        <v>27328</v>
      </c>
      <c r="F25" s="41">
        <f>SUM(E25/E22*100)</f>
        <v>25.405561185121833</v>
      </c>
    </row>
    <row r="26" spans="2:7" ht="28.5" customHeight="1" x14ac:dyDescent="0.25">
      <c r="B26" s="12" t="s">
        <v>103</v>
      </c>
      <c r="C26" s="13">
        <v>12875</v>
      </c>
      <c r="D26" s="41">
        <f>SUM(C26/C22*100)</f>
        <v>10.4239195556779</v>
      </c>
      <c r="E26" s="130">
        <v>11196</v>
      </c>
      <c r="F26" s="41">
        <f>SUM(E26/E22*100)</f>
        <v>10.408396627218384</v>
      </c>
    </row>
    <row r="27" spans="2:7" ht="21.75" customHeight="1" x14ac:dyDescent="0.25">
      <c r="B27" s="12" t="s">
        <v>104</v>
      </c>
      <c r="C27" s="13">
        <v>36625</v>
      </c>
      <c r="D27" s="41">
        <f>SUM(C27/C22*100)</f>
        <v>29.652509027316743</v>
      </c>
      <c r="E27" s="130">
        <v>31356</v>
      </c>
      <c r="F27" s="41">
        <f>SUM(E27/E22*100)</f>
        <v>29.150204058865636</v>
      </c>
    </row>
    <row r="28" spans="2:7" ht="22.5" customHeight="1" thickBot="1" x14ac:dyDescent="0.3">
      <c r="B28" s="129" t="s">
        <v>105</v>
      </c>
      <c r="C28" s="21">
        <v>24884</v>
      </c>
      <c r="D28" s="44">
        <f>SUM(C28/C22*100)</f>
        <v>20.146704017358356</v>
      </c>
      <c r="E28" s="131">
        <v>21588</v>
      </c>
      <c r="F28" s="44">
        <f>SUM(E28/E22*100)</f>
        <v>20.069352124722268</v>
      </c>
      <c r="G28" s="544"/>
    </row>
    <row r="31" spans="2:7" x14ac:dyDescent="0.25">
      <c r="B31" s="11" t="s">
        <v>357</v>
      </c>
    </row>
    <row r="32" spans="2:7" x14ac:dyDescent="0.25">
      <c r="B32" s="11" t="s">
        <v>404</v>
      </c>
    </row>
    <row r="33" spans="2:6" ht="14.25" customHeight="1" thickBot="1" x14ac:dyDescent="0.3"/>
    <row r="34" spans="2:6" ht="15.75" thickBot="1" x14ac:dyDescent="0.3">
      <c r="B34" s="628"/>
      <c r="C34" s="752" t="s">
        <v>135</v>
      </c>
      <c r="D34" s="716"/>
      <c r="E34" s="752" t="s">
        <v>136</v>
      </c>
      <c r="F34" s="716"/>
    </row>
    <row r="35" spans="2:6" ht="28.5" customHeight="1" thickBot="1" x14ac:dyDescent="0.3">
      <c r="B35" s="629" t="s">
        <v>3</v>
      </c>
      <c r="C35" s="631" t="s">
        <v>95</v>
      </c>
      <c r="D35" s="632" t="s">
        <v>96</v>
      </c>
      <c r="E35" s="631" t="s">
        <v>97</v>
      </c>
      <c r="F35" s="632" t="s">
        <v>96</v>
      </c>
    </row>
    <row r="36" spans="2:6" ht="27.75" customHeight="1" thickBot="1" x14ac:dyDescent="0.3">
      <c r="B36" s="171" t="s">
        <v>67</v>
      </c>
      <c r="C36" s="172">
        <f>SUM(C38:C44)</f>
        <v>123514</v>
      </c>
      <c r="D36" s="173">
        <f>SUM(D38:D44)</f>
        <v>100</v>
      </c>
      <c r="E36" s="174">
        <f>SUM(E38:E44)</f>
        <v>107567</v>
      </c>
      <c r="F36" s="173">
        <f>SUM(F38:F44)</f>
        <v>99.999999999999986</v>
      </c>
    </row>
    <row r="37" spans="2:6" ht="23.25" customHeight="1" thickBot="1" x14ac:dyDescent="0.3">
      <c r="B37" s="179" t="s">
        <v>227</v>
      </c>
      <c r="C37" s="180"/>
      <c r="D37" s="180"/>
      <c r="E37" s="180"/>
      <c r="F37" s="181"/>
    </row>
    <row r="38" spans="2:6" ht="15.75" customHeight="1" thickTop="1" x14ac:dyDescent="0.25">
      <c r="B38" s="175" t="s">
        <v>80</v>
      </c>
      <c r="C38" s="176">
        <v>23095</v>
      </c>
      <c r="D38" s="177">
        <f>SUM(C38/C36*100)</f>
        <v>18.698285214631539</v>
      </c>
      <c r="E38" s="178">
        <v>21276</v>
      </c>
      <c r="F38" s="177">
        <f>SUM(E38/E36*100)</f>
        <v>19.77930034304201</v>
      </c>
    </row>
    <row r="39" spans="2:6" x14ac:dyDescent="0.25">
      <c r="B39" s="12" t="s">
        <v>106</v>
      </c>
      <c r="C39" s="13">
        <v>27463</v>
      </c>
      <c r="D39" s="41">
        <f>SUM(C39/C36*100)</f>
        <v>22.234726427773367</v>
      </c>
      <c r="E39" s="130">
        <v>24768</v>
      </c>
      <c r="F39" s="41">
        <f>SUM(E39/E36*100)</f>
        <v>23.025649130309482</v>
      </c>
    </row>
    <row r="40" spans="2:6" x14ac:dyDescent="0.25">
      <c r="B40" s="12" t="s">
        <v>107</v>
      </c>
      <c r="C40" s="13">
        <v>17023</v>
      </c>
      <c r="D40" s="41">
        <f>SUM(C40/C36*100)</f>
        <v>13.782243308450864</v>
      </c>
      <c r="E40" s="130">
        <v>15536</v>
      </c>
      <c r="F40" s="41">
        <f>SUM(E40/E36*100)</f>
        <v>14.443091282642445</v>
      </c>
    </row>
    <row r="41" spans="2:6" x14ac:dyDescent="0.25">
      <c r="B41" s="12" t="s">
        <v>108</v>
      </c>
      <c r="C41" s="13">
        <v>17334</v>
      </c>
      <c r="D41" s="41">
        <f>SUM(C41/C36*100)</f>
        <v>14.034036627426849</v>
      </c>
      <c r="E41" s="130">
        <v>15368</v>
      </c>
      <c r="F41" s="41">
        <f>SUM(E41/E36*100)</f>
        <v>14.286909554045385</v>
      </c>
    </row>
    <row r="42" spans="2:6" x14ac:dyDescent="0.25">
      <c r="B42" s="182" t="s">
        <v>109</v>
      </c>
      <c r="C42" s="47">
        <v>10465</v>
      </c>
      <c r="D42" s="48">
        <f>SUM(C42/C36*100)</f>
        <v>8.4727237398189672</v>
      </c>
      <c r="E42" s="183">
        <v>9035</v>
      </c>
      <c r="F42" s="48">
        <f>SUM(E42/E36*100)</f>
        <v>8.3994161778240546</v>
      </c>
    </row>
    <row r="43" spans="2:6" x14ac:dyDescent="0.25">
      <c r="B43" s="182" t="s">
        <v>88</v>
      </c>
      <c r="C43" s="47">
        <v>3723</v>
      </c>
      <c r="D43" s="48">
        <f>SUM(C43/C36*100)</f>
        <v>3.0142332043331121</v>
      </c>
      <c r="E43" s="183">
        <v>2981</v>
      </c>
      <c r="F43" s="48">
        <f>SUM(E43/E36*100)</f>
        <v>2.7712960294514115</v>
      </c>
    </row>
    <row r="44" spans="2:6" ht="15.75" thickBot="1" x14ac:dyDescent="0.3">
      <c r="B44" s="129" t="s">
        <v>81</v>
      </c>
      <c r="C44" s="21">
        <v>24411</v>
      </c>
      <c r="D44" s="44">
        <f>SUM(C44/C36*100)</f>
        <v>19.763751477565297</v>
      </c>
      <c r="E44" s="131">
        <v>18603</v>
      </c>
      <c r="F44" s="44">
        <f>SUM(E44/E36*100)</f>
        <v>17.294337482685211</v>
      </c>
    </row>
    <row r="47" spans="2:6" x14ac:dyDescent="0.25">
      <c r="C47" s="74"/>
      <c r="D47" s="544"/>
      <c r="F47" s="544"/>
    </row>
  </sheetData>
  <mergeCells count="7">
    <mergeCell ref="C5:D5"/>
    <mergeCell ref="E5:F5"/>
    <mergeCell ref="C20:D20"/>
    <mergeCell ref="E20:F20"/>
    <mergeCell ref="C34:D34"/>
    <mergeCell ref="E34:F34"/>
    <mergeCell ref="B23:F23"/>
  </mergeCells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29</vt:i4>
      </vt:variant>
    </vt:vector>
  </HeadingPairs>
  <TitlesOfParts>
    <vt:vector size="29" baseType="lpstr">
      <vt:lpstr>T.I</vt:lpstr>
      <vt:lpstr>T.II</vt:lpstr>
      <vt:lpstr>T.III</vt:lpstr>
      <vt:lpstr>T.IV</vt:lpstr>
      <vt:lpstr>T.V</vt:lpstr>
      <vt:lpstr>T.VI</vt:lpstr>
      <vt:lpstr>T.VII</vt:lpstr>
      <vt:lpstr>T.VIII</vt:lpstr>
      <vt:lpstr>T.IX T.X T.XI</vt:lpstr>
      <vt:lpstr>T.XII</vt:lpstr>
      <vt:lpstr>T.XIII</vt:lpstr>
      <vt:lpstr>T.XIV ABC</vt:lpstr>
      <vt:lpstr>T.XV</vt:lpstr>
      <vt:lpstr>T.XVI</vt:lpstr>
      <vt:lpstr>T.XVII</vt:lpstr>
      <vt:lpstr>T.XVIII ABC</vt:lpstr>
      <vt:lpstr>T.XIX</vt:lpstr>
      <vt:lpstr>T.XX</vt:lpstr>
      <vt:lpstr>T.XXI</vt:lpstr>
      <vt:lpstr>T.XXII</vt:lpstr>
      <vt:lpstr>T.XXIII</vt:lpstr>
      <vt:lpstr>T.XXIV</vt:lpstr>
      <vt:lpstr>T.XXV</vt:lpstr>
      <vt:lpstr>T.XXVII</vt:lpstr>
      <vt:lpstr>T.XXVI</vt:lpstr>
      <vt:lpstr>T.XXVIII</vt:lpstr>
      <vt:lpstr>T.XXIX</vt:lpstr>
      <vt:lpstr>T.XXX</vt:lpstr>
      <vt:lpstr>T.XXXI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Kocaj</dc:creator>
  <cp:lastModifiedBy>WUP</cp:lastModifiedBy>
  <cp:lastPrinted>2017-04-06T09:51:38Z</cp:lastPrinted>
  <dcterms:created xsi:type="dcterms:W3CDTF">2016-01-29T08:03:05Z</dcterms:created>
  <dcterms:modified xsi:type="dcterms:W3CDTF">2017-09-01T06:31:19Z</dcterms:modified>
</cp:coreProperties>
</file>