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05" windowWidth="19035" windowHeight="10050" tabRatio="790" activeTab="9"/>
  </bookViews>
  <sheets>
    <sheet name="I" sheetId="1" r:id="rId1"/>
    <sheet name="Ia" sheetId="58" r:id="rId2"/>
    <sheet name="II" sheetId="2" r:id="rId3"/>
    <sheet name="III" sheetId="46" r:id="rId4"/>
    <sheet name="IV" sheetId="47" r:id="rId5"/>
    <sheet name="V" sheetId="49" r:id="rId6"/>
    <sheet name="VI" sheetId="7" r:id="rId7"/>
    <sheet name="VII" sheetId="48" r:id="rId8"/>
    <sheet name="VIII" sheetId="50" r:id="rId9"/>
    <sheet name="IX-XI" sheetId="35" r:id="rId10"/>
    <sheet name="XII-XIV" sheetId="36" r:id="rId11"/>
    <sheet name="XV" sheetId="3" r:id="rId12"/>
    <sheet name="XVI" sheetId="4" r:id="rId13"/>
    <sheet name="XVII" sheetId="33" r:id="rId14"/>
    <sheet name="XVIII" sheetId="31" r:id="rId15"/>
    <sheet name="XIX" sheetId="43" r:id="rId16"/>
    <sheet name="XX" sheetId="44" r:id="rId17"/>
    <sheet name="XXI" sheetId="45" r:id="rId18"/>
    <sheet name="XXII" sheetId="59" r:id="rId19"/>
    <sheet name="XXIIa" sheetId="52" r:id="rId20"/>
    <sheet name="XXIV" sheetId="24" r:id="rId21"/>
    <sheet name="XXIII" sheetId="53" r:id="rId22"/>
    <sheet name="XXV" sheetId="39" r:id="rId23"/>
    <sheet name="XXVI" sheetId="54" r:id="rId24"/>
    <sheet name="wI" sheetId="55" r:id="rId25"/>
    <sheet name="wII" sheetId="56" r:id="rId26"/>
  </sheets>
  <externalReferences>
    <externalReference r:id="rId27"/>
  </externalReferences>
  <definedNames>
    <definedName name="SUMA_W_6_K_W_8_K">V!#REF!</definedName>
  </definedNames>
  <calcPr calcId="145621"/>
</workbook>
</file>

<file path=xl/calcChain.xml><?xml version="1.0" encoding="utf-8"?>
<calcChain xmlns="http://schemas.openxmlformats.org/spreadsheetml/2006/main">
  <c r="H11" i="24" l="1"/>
  <c r="G11" i="24"/>
  <c r="I19" i="33"/>
  <c r="J19" i="33"/>
  <c r="G41" i="52" l="1"/>
  <c r="L41" i="52"/>
  <c r="D12" i="43" l="1"/>
  <c r="I11" i="31" l="1"/>
  <c r="I10" i="31" s="1"/>
  <c r="F34" i="49" l="1"/>
  <c r="D34" i="49"/>
  <c r="H10" i="46"/>
  <c r="F10" i="46"/>
  <c r="D10" i="46"/>
  <c r="D10" i="49"/>
  <c r="F10" i="49"/>
  <c r="D15" i="4"/>
  <c r="H15" i="4"/>
  <c r="J15" i="4"/>
  <c r="L15" i="4" l="1"/>
  <c r="K15" i="4"/>
  <c r="C43" i="52" l="1"/>
  <c r="F19" i="45" l="1"/>
  <c r="D19" i="45"/>
  <c r="D18" i="45"/>
  <c r="F17" i="45"/>
  <c r="E19" i="45"/>
  <c r="E18" i="45"/>
  <c r="H16" i="4"/>
  <c r="H14" i="4"/>
  <c r="L14" i="4"/>
  <c r="K13" i="4"/>
  <c r="H13" i="4"/>
  <c r="H11" i="33"/>
  <c r="F31" i="49"/>
  <c r="E31" i="49"/>
  <c r="F16" i="49"/>
  <c r="F14" i="49"/>
  <c r="F13" i="7"/>
  <c r="F12" i="7"/>
  <c r="F11" i="7"/>
  <c r="C31" i="49"/>
  <c r="D31" i="49"/>
  <c r="F17" i="46"/>
  <c r="F16" i="46"/>
  <c r="F15" i="46"/>
  <c r="F14" i="46"/>
  <c r="F13" i="46"/>
  <c r="F12" i="46"/>
  <c r="F18" i="45" l="1"/>
  <c r="G31" i="49"/>
  <c r="H31" i="49" s="1"/>
  <c r="F52" i="52"/>
  <c r="K52" i="52"/>
  <c r="E52" i="52"/>
  <c r="G13" i="7"/>
  <c r="H13" i="7"/>
  <c r="D64" i="53" l="1"/>
  <c r="E63" i="53" l="1"/>
  <c r="D59" i="53"/>
  <c r="E62" i="53" s="1"/>
  <c r="D52" i="53"/>
  <c r="E55" i="53" s="1"/>
  <c r="D47" i="53"/>
  <c r="E49" i="53" s="1"/>
  <c r="E44" i="53"/>
  <c r="D40" i="53"/>
  <c r="E45" i="53" s="1"/>
  <c r="D35" i="53"/>
  <c r="E37" i="53" s="1"/>
  <c r="D30" i="53"/>
  <c r="E34" i="53" s="1"/>
  <c r="D25" i="53"/>
  <c r="E27" i="53" s="1"/>
  <c r="D18" i="53"/>
  <c r="E23" i="53" s="1"/>
  <c r="D10" i="53"/>
  <c r="E15" i="53" s="1"/>
  <c r="D5" i="53"/>
  <c r="E8" i="53" s="1"/>
  <c r="E61" i="44"/>
  <c r="E42" i="53" l="1"/>
  <c r="E5" i="53"/>
  <c r="E60" i="53"/>
  <c r="E7" i="53"/>
  <c r="E22" i="53"/>
  <c r="E36" i="53"/>
  <c r="E61" i="53"/>
  <c r="E9" i="53"/>
  <c r="E59" i="53"/>
  <c r="E56" i="53"/>
  <c r="E52" i="53"/>
  <c r="E57" i="53"/>
  <c r="E53" i="53"/>
  <c r="E58" i="53"/>
  <c r="E54" i="53"/>
  <c r="E48" i="53"/>
  <c r="E40" i="53"/>
  <c r="E26" i="53"/>
  <c r="E18" i="53"/>
  <c r="E20" i="53"/>
  <c r="E16" i="53"/>
  <c r="E10" i="53"/>
  <c r="E12" i="53"/>
  <c r="E14" i="53"/>
  <c r="E28" i="53"/>
  <c r="E31" i="53"/>
  <c r="E38" i="53"/>
  <c r="E50" i="53"/>
  <c r="E6" i="53"/>
  <c r="E13" i="53"/>
  <c r="E21" i="53"/>
  <c r="E25" i="53"/>
  <c r="E29" i="53"/>
  <c r="E32" i="53"/>
  <c r="E35" i="53"/>
  <c r="E43" i="53"/>
  <c r="E47" i="53"/>
  <c r="E33" i="53"/>
  <c r="E11" i="53"/>
  <c r="E19" i="53"/>
  <c r="E30" i="53"/>
  <c r="E41" i="53"/>
  <c r="D62" i="44" l="1"/>
  <c r="D25" i="43"/>
  <c r="D24" i="43"/>
  <c r="D23" i="43"/>
  <c r="D22" i="43"/>
  <c r="D21" i="43"/>
  <c r="D20" i="43"/>
  <c r="D19" i="43"/>
  <c r="D18" i="43"/>
  <c r="D17" i="43"/>
  <c r="D16" i="43"/>
  <c r="D15" i="43"/>
  <c r="D14" i="43"/>
  <c r="D13" i="43"/>
  <c r="AD8" i="52" l="1"/>
  <c r="AC8" i="52"/>
  <c r="AB8" i="52"/>
  <c r="AA8" i="52"/>
  <c r="Z8" i="52"/>
  <c r="Y8" i="52" l="1"/>
  <c r="Q9" i="52" l="1"/>
  <c r="O9" i="52"/>
  <c r="X8" i="52"/>
  <c r="O33" i="52"/>
  <c r="O32" i="52"/>
  <c r="O31" i="52"/>
  <c r="O30" i="52"/>
  <c r="O29" i="52"/>
  <c r="O28" i="52"/>
  <c r="O27" i="52"/>
  <c r="O26" i="52"/>
  <c r="O25" i="52"/>
  <c r="O24" i="52"/>
  <c r="O23" i="52"/>
  <c r="O22" i="52"/>
  <c r="O21" i="52"/>
  <c r="O20" i="52"/>
  <c r="O19" i="52"/>
  <c r="O18" i="52"/>
  <c r="O17" i="52"/>
  <c r="O16" i="52"/>
  <c r="O15" i="52"/>
  <c r="O14" i="52"/>
  <c r="O13" i="52"/>
  <c r="O12" i="52"/>
  <c r="O11" i="52"/>
  <c r="O10" i="52"/>
  <c r="F42" i="52"/>
  <c r="K42" i="52" s="1"/>
  <c r="F66" i="52"/>
  <c r="K66" i="52" s="1"/>
  <c r="F65" i="52"/>
  <c r="K65" i="52" s="1"/>
  <c r="F64" i="52"/>
  <c r="K64" i="52" s="1"/>
  <c r="F63" i="52"/>
  <c r="K63" i="52" s="1"/>
  <c r="F62" i="52"/>
  <c r="K62" i="52" s="1"/>
  <c r="F61" i="52"/>
  <c r="K61" i="52" s="1"/>
  <c r="F60" i="52"/>
  <c r="K60" i="52" s="1"/>
  <c r="F59" i="52"/>
  <c r="K59" i="52" s="1"/>
  <c r="F58" i="52"/>
  <c r="K58" i="52" s="1"/>
  <c r="F57" i="52"/>
  <c r="K57" i="52" s="1"/>
  <c r="F56" i="52"/>
  <c r="K56" i="52" s="1"/>
  <c r="F55" i="52"/>
  <c r="F54" i="52"/>
  <c r="F53" i="52"/>
  <c r="K53" i="52" s="1"/>
  <c r="F51" i="52"/>
  <c r="K51" i="52" s="1"/>
  <c r="F50" i="52"/>
  <c r="K50" i="52" s="1"/>
  <c r="F49" i="52"/>
  <c r="K49" i="52" s="1"/>
  <c r="F48" i="52"/>
  <c r="K48" i="52" s="1"/>
  <c r="F47" i="52"/>
  <c r="K47" i="52" s="1"/>
  <c r="F46" i="52"/>
  <c r="K46" i="52" s="1"/>
  <c r="F45" i="52"/>
  <c r="K45" i="52" s="1"/>
  <c r="F44" i="52"/>
  <c r="K44" i="52" s="1"/>
  <c r="F43" i="52"/>
  <c r="E42" i="52"/>
  <c r="F8" i="52"/>
  <c r="K8" i="52"/>
  <c r="F8" i="59"/>
  <c r="D42" i="52"/>
  <c r="C42" i="52"/>
  <c r="H42" i="52" s="1"/>
  <c r="G32" i="52"/>
  <c r="G10" i="52"/>
  <c r="G9" i="52"/>
  <c r="X33" i="52"/>
  <c r="Q33" i="52"/>
  <c r="X32" i="52"/>
  <c r="Q32" i="52"/>
  <c r="X31" i="52"/>
  <c r="Q31" i="52"/>
  <c r="X30" i="52"/>
  <c r="Q30" i="52"/>
  <c r="X29" i="52"/>
  <c r="Q29" i="52"/>
  <c r="X28" i="52"/>
  <c r="Q28" i="52"/>
  <c r="X27" i="52"/>
  <c r="Q27" i="52"/>
  <c r="X26" i="52"/>
  <c r="Q26" i="52"/>
  <c r="X25" i="52"/>
  <c r="Q25" i="52"/>
  <c r="X24" i="52"/>
  <c r="Q24" i="52"/>
  <c r="X23" i="52"/>
  <c r="Q23" i="52"/>
  <c r="X22" i="52"/>
  <c r="Q22" i="52"/>
  <c r="X21" i="52"/>
  <c r="Q21" i="52"/>
  <c r="X20" i="52"/>
  <c r="Q20" i="52"/>
  <c r="X19" i="52"/>
  <c r="Q19" i="52"/>
  <c r="X18" i="52"/>
  <c r="Q18" i="52"/>
  <c r="X17" i="52"/>
  <c r="Q17" i="52"/>
  <c r="X16" i="52"/>
  <c r="Q16" i="52"/>
  <c r="X15" i="52"/>
  <c r="Q15" i="52"/>
  <c r="X14" i="52"/>
  <c r="Q14" i="52"/>
  <c r="X13" i="52"/>
  <c r="Q13" i="52"/>
  <c r="X12" i="52"/>
  <c r="Q12" i="52"/>
  <c r="X11" i="52"/>
  <c r="Q11" i="52"/>
  <c r="X10" i="52"/>
  <c r="Q10" i="52"/>
  <c r="X9" i="52"/>
  <c r="W8" i="52"/>
  <c r="V8" i="52"/>
  <c r="U8" i="52"/>
  <c r="T8" i="52"/>
  <c r="S8" i="52"/>
  <c r="R8" i="52"/>
  <c r="E8" i="59"/>
  <c r="D8" i="59"/>
  <c r="C8" i="59"/>
  <c r="Q8" i="52" l="1"/>
  <c r="F41" i="52"/>
  <c r="K41" i="52" s="1"/>
  <c r="O8" i="52"/>
  <c r="K43" i="52"/>
  <c r="H18" i="24"/>
  <c r="H17" i="24"/>
  <c r="H16" i="24"/>
  <c r="H15" i="24"/>
  <c r="H14" i="24"/>
  <c r="H13" i="24"/>
  <c r="H12" i="24"/>
  <c r="G19" i="24"/>
  <c r="G18" i="24"/>
  <c r="G17" i="24"/>
  <c r="G16" i="24"/>
  <c r="G15" i="24"/>
  <c r="G14" i="24"/>
  <c r="G13" i="24"/>
  <c r="G12" i="24"/>
  <c r="G9" i="24"/>
  <c r="G8" i="24"/>
  <c r="D19" i="24"/>
  <c r="E18" i="24"/>
  <c r="E17" i="24"/>
  <c r="E16" i="24"/>
  <c r="E15" i="24"/>
  <c r="E14" i="24"/>
  <c r="E13" i="24"/>
  <c r="E12" i="24"/>
  <c r="E11" i="24"/>
  <c r="D18" i="24"/>
  <c r="D17" i="24"/>
  <c r="D16" i="24"/>
  <c r="D15" i="24"/>
  <c r="D14" i="24"/>
  <c r="D13" i="24"/>
  <c r="D12" i="24"/>
  <c r="D11" i="24"/>
  <c r="D9" i="24"/>
  <c r="D8" i="24"/>
  <c r="H32" i="54"/>
  <c r="G32" i="54"/>
  <c r="F15" i="54"/>
  <c r="F26" i="54"/>
  <c r="F25" i="54"/>
  <c r="F24" i="54"/>
  <c r="F31" i="54"/>
  <c r="F30" i="54"/>
  <c r="F29" i="54"/>
  <c r="F28" i="54"/>
  <c r="F27" i="54"/>
  <c r="F23" i="54"/>
  <c r="F22" i="54"/>
  <c r="F21" i="54"/>
  <c r="F20" i="54"/>
  <c r="F19" i="54"/>
  <c r="F18" i="54"/>
  <c r="F17" i="54"/>
  <c r="F16" i="54"/>
  <c r="F14" i="54"/>
  <c r="F13" i="54"/>
  <c r="F12" i="54"/>
  <c r="F11" i="54"/>
  <c r="F10" i="54"/>
  <c r="F9" i="54"/>
  <c r="F8" i="54"/>
  <c r="F7" i="54"/>
  <c r="C31" i="54"/>
  <c r="C30" i="54"/>
  <c r="C29" i="54"/>
  <c r="C28" i="54"/>
  <c r="C27" i="54"/>
  <c r="C26" i="54"/>
  <c r="C25" i="54"/>
  <c r="C24" i="54"/>
  <c r="C23" i="54"/>
  <c r="C22" i="54"/>
  <c r="C21" i="54"/>
  <c r="C20" i="54"/>
  <c r="C19" i="54"/>
  <c r="C18" i="54"/>
  <c r="C17" i="54"/>
  <c r="C16" i="54"/>
  <c r="C15" i="54"/>
  <c r="C14" i="54"/>
  <c r="C13" i="54"/>
  <c r="C12" i="54"/>
  <c r="C11" i="54"/>
  <c r="C10" i="54"/>
  <c r="C9" i="54"/>
  <c r="C8" i="54"/>
  <c r="C7" i="54"/>
  <c r="F32" i="54" l="1"/>
  <c r="J42" i="52" l="1"/>
  <c r="E8" i="52"/>
  <c r="D8" i="52"/>
  <c r="F13" i="35"/>
  <c r="F12" i="35"/>
  <c r="F11" i="35"/>
  <c r="F10" i="35"/>
  <c r="F9" i="35"/>
  <c r="F8" i="35"/>
  <c r="D13" i="35"/>
  <c r="D12" i="35"/>
  <c r="D11" i="35"/>
  <c r="D10" i="35"/>
  <c r="D9" i="35"/>
  <c r="D8" i="35"/>
  <c r="F26" i="35"/>
  <c r="F25" i="35"/>
  <c r="F24" i="35"/>
  <c r="F23" i="35"/>
  <c r="F22" i="35"/>
  <c r="D26" i="35"/>
  <c r="D25" i="35"/>
  <c r="D24" i="35"/>
  <c r="D23" i="35"/>
  <c r="D22" i="35"/>
  <c r="D41" i="35"/>
  <c r="D40" i="35"/>
  <c r="D39" i="35"/>
  <c r="D38" i="35"/>
  <c r="D37" i="35"/>
  <c r="D36" i="35"/>
  <c r="D35" i="35"/>
  <c r="F41" i="35"/>
  <c r="F40" i="35"/>
  <c r="F39" i="35"/>
  <c r="F38" i="35"/>
  <c r="F37" i="35"/>
  <c r="F36" i="35"/>
  <c r="F35" i="35"/>
  <c r="E12" i="48" l="1"/>
  <c r="E11" i="48"/>
  <c r="E10" i="48"/>
  <c r="E34" i="48"/>
  <c r="E33" i="48"/>
  <c r="E32" i="48"/>
  <c r="E31" i="48"/>
  <c r="E30" i="48"/>
  <c r="E29" i="48"/>
  <c r="E28" i="48"/>
  <c r="E27" i="48"/>
  <c r="E26" i="48"/>
  <c r="E25" i="48"/>
  <c r="E24" i="48"/>
  <c r="E23" i="48"/>
  <c r="E22" i="48"/>
  <c r="E21" i="48"/>
  <c r="E20" i="48"/>
  <c r="E19" i="48"/>
  <c r="E18" i="48"/>
  <c r="E17" i="48"/>
  <c r="E16" i="48"/>
  <c r="E15" i="48"/>
  <c r="E14" i="48"/>
  <c r="E13" i="48"/>
  <c r="E18" i="7" l="1"/>
  <c r="C18" i="7"/>
  <c r="E9" i="7"/>
  <c r="C9" i="7"/>
  <c r="D9" i="7" s="1"/>
  <c r="H13" i="49" l="1"/>
  <c r="G13" i="49"/>
  <c r="D13" i="49"/>
  <c r="F13" i="49"/>
  <c r="F12" i="49"/>
  <c r="G8" i="49" l="1"/>
  <c r="C9" i="49"/>
  <c r="D12" i="49"/>
  <c r="G12" i="49"/>
  <c r="D14" i="49"/>
  <c r="G14" i="49"/>
  <c r="D16" i="49"/>
  <c r="G16" i="49"/>
  <c r="D17" i="49"/>
  <c r="F17" i="49"/>
  <c r="G17" i="49"/>
  <c r="D18" i="49"/>
  <c r="F18" i="49"/>
  <c r="G18" i="49"/>
  <c r="F19" i="49"/>
  <c r="G19" i="49"/>
  <c r="D20" i="49"/>
  <c r="F20" i="49"/>
  <c r="G20" i="49"/>
  <c r="F21" i="49"/>
  <c r="G21" i="49"/>
  <c r="F22" i="49"/>
  <c r="G22" i="49"/>
  <c r="F23" i="49"/>
  <c r="G23" i="49"/>
  <c r="F24" i="49"/>
  <c r="G24" i="49"/>
  <c r="F25" i="49"/>
  <c r="G25" i="49"/>
  <c r="F26" i="49"/>
  <c r="G26" i="49"/>
  <c r="D27" i="49"/>
  <c r="F27" i="49"/>
  <c r="G27" i="49"/>
  <c r="D32" i="49"/>
  <c r="F32" i="49"/>
  <c r="G32" i="49"/>
  <c r="F33" i="49"/>
  <c r="G33" i="49"/>
  <c r="G34" i="49"/>
  <c r="D35" i="49"/>
  <c r="F35" i="49"/>
  <c r="G35" i="49"/>
  <c r="D36" i="49"/>
  <c r="F36" i="49"/>
  <c r="G36" i="49"/>
  <c r="D37" i="49"/>
  <c r="F37" i="49"/>
  <c r="G37" i="49"/>
  <c r="D38" i="49"/>
  <c r="F38" i="49"/>
  <c r="G38" i="49"/>
  <c r="D39" i="49"/>
  <c r="F39" i="49"/>
  <c r="G39" i="49"/>
  <c r="D40" i="49"/>
  <c r="F40" i="49"/>
  <c r="G40" i="49"/>
  <c r="C44" i="49"/>
  <c r="D44" i="49"/>
  <c r="E44" i="49"/>
  <c r="F44" i="49"/>
  <c r="D45" i="49"/>
  <c r="F45" i="49"/>
  <c r="G45" i="49"/>
  <c r="F46" i="49"/>
  <c r="G46" i="49"/>
  <c r="D47" i="49"/>
  <c r="F47" i="49"/>
  <c r="G47" i="49"/>
  <c r="F48" i="49"/>
  <c r="G48" i="49"/>
  <c r="D49" i="49"/>
  <c r="F49" i="49"/>
  <c r="G49" i="49"/>
  <c r="D50" i="49"/>
  <c r="F50" i="49"/>
  <c r="G50" i="49"/>
  <c r="F51" i="49"/>
  <c r="G51" i="49"/>
  <c r="F52" i="49"/>
  <c r="G52" i="49"/>
  <c r="E9" i="49" l="1"/>
  <c r="D9" i="49"/>
  <c r="G44" i="49"/>
  <c r="G10" i="49"/>
  <c r="F9" i="49" l="1"/>
  <c r="G9" i="49"/>
  <c r="D17" i="46" l="1"/>
  <c r="D16" i="46"/>
  <c r="D15" i="46"/>
  <c r="D14" i="46"/>
  <c r="D13" i="46"/>
  <c r="D12" i="46"/>
  <c r="D9" i="46"/>
  <c r="E8" i="58" l="1"/>
  <c r="E9" i="58"/>
  <c r="E10" i="58"/>
  <c r="E11" i="58"/>
  <c r="I11" i="58"/>
  <c r="J11" i="58" s="1"/>
  <c r="H11" i="58"/>
  <c r="I10" i="58"/>
  <c r="J10" i="58" s="1"/>
  <c r="H10" i="58"/>
  <c r="I9" i="58"/>
  <c r="J9" i="58" s="1"/>
  <c r="H9" i="58"/>
  <c r="I8" i="58"/>
  <c r="J8" i="58" s="1"/>
  <c r="H8" i="58"/>
  <c r="H8" i="1"/>
  <c r="J11" i="1"/>
  <c r="J10" i="1"/>
  <c r="J9" i="1"/>
  <c r="J8" i="1"/>
  <c r="I11" i="1"/>
  <c r="I10" i="1"/>
  <c r="I9" i="1"/>
  <c r="I8" i="1"/>
  <c r="H11" i="1"/>
  <c r="H10" i="1"/>
  <c r="H9" i="1"/>
  <c r="E8" i="1"/>
  <c r="E11" i="1"/>
  <c r="E10" i="1"/>
  <c r="E9" i="1"/>
  <c r="G17" i="46" l="1"/>
  <c r="H17" i="46" s="1"/>
  <c r="G14" i="46"/>
  <c r="H14" i="46" s="1"/>
  <c r="G13" i="46"/>
  <c r="H13" i="46" s="1"/>
  <c r="G12" i="46"/>
  <c r="H12" i="46" s="1"/>
  <c r="G9" i="46"/>
  <c r="H9" i="46" s="1"/>
  <c r="F9" i="46"/>
  <c r="G7" i="46"/>
  <c r="G23" i="36" l="1"/>
  <c r="E23" i="36"/>
  <c r="C23" i="36"/>
  <c r="I37" i="36"/>
  <c r="G37" i="36"/>
  <c r="O37" i="36"/>
  <c r="M37" i="36"/>
  <c r="K37" i="36"/>
  <c r="S37" i="36"/>
  <c r="C37" i="36"/>
  <c r="C8" i="36"/>
  <c r="E8" i="36" l="1"/>
  <c r="F10" i="36" s="1"/>
  <c r="H12" i="33"/>
  <c r="E12" i="33"/>
  <c r="K9" i="4" l="1"/>
  <c r="K8" i="4" l="1"/>
  <c r="M9" i="4"/>
  <c r="M8" i="4"/>
  <c r="H7" i="39" l="1"/>
  <c r="G7" i="39"/>
  <c r="F7" i="39"/>
  <c r="E7" i="39"/>
  <c r="D7" i="39"/>
  <c r="C7" i="39"/>
  <c r="D14" i="4" l="1"/>
  <c r="K14" i="4"/>
  <c r="L13" i="4"/>
  <c r="J13" i="4"/>
  <c r="H10" i="33"/>
  <c r="L9" i="4" l="1"/>
  <c r="N9" i="4"/>
  <c r="D13" i="4"/>
  <c r="F13" i="4"/>
  <c r="M13" i="4"/>
  <c r="N13" i="4" s="1"/>
  <c r="F14" i="4"/>
  <c r="J14" i="4"/>
  <c r="M14" i="4"/>
  <c r="N14" i="4" s="1"/>
  <c r="F15" i="4"/>
  <c r="M15" i="4"/>
  <c r="N15" i="4"/>
  <c r="D16" i="4"/>
  <c r="F16" i="4"/>
  <c r="J16" i="4"/>
  <c r="K16" i="4"/>
  <c r="L16" i="4" s="1"/>
  <c r="M16" i="4"/>
  <c r="N16" i="4" s="1"/>
  <c r="D17" i="4"/>
  <c r="F17" i="4"/>
  <c r="H17" i="4"/>
  <c r="J17" i="4"/>
  <c r="K17" i="4"/>
  <c r="L17" i="4" s="1"/>
  <c r="M17" i="4"/>
  <c r="N17" i="4" s="1"/>
  <c r="D18" i="4"/>
  <c r="F18" i="4"/>
  <c r="H18" i="4"/>
  <c r="J18" i="4"/>
  <c r="K18" i="4"/>
  <c r="L18" i="4" s="1"/>
  <c r="M18" i="4"/>
  <c r="N18" i="4" s="1"/>
  <c r="D19" i="4"/>
  <c r="F19" i="4"/>
  <c r="H19" i="4"/>
  <c r="J19" i="4"/>
  <c r="K19" i="4"/>
  <c r="L19" i="4" s="1"/>
  <c r="M19" i="4"/>
  <c r="N19" i="4" s="1"/>
  <c r="D20" i="4"/>
  <c r="F20" i="4"/>
  <c r="H20" i="4"/>
  <c r="J20" i="4"/>
  <c r="K20" i="4"/>
  <c r="L20" i="4" s="1"/>
  <c r="M20" i="4"/>
  <c r="N20" i="4"/>
  <c r="H14" i="49" l="1"/>
  <c r="I8" i="36" l="1"/>
  <c r="G8" i="36"/>
  <c r="D32" i="54"/>
  <c r="E32" i="54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G27" i="7"/>
  <c r="H27" i="7" s="1"/>
  <c r="G26" i="7"/>
  <c r="H26" i="7" s="1"/>
  <c r="G25" i="7"/>
  <c r="H25" i="7" s="1"/>
  <c r="G24" i="7"/>
  <c r="H24" i="7" s="1"/>
  <c r="G23" i="7"/>
  <c r="H23" i="7" s="1"/>
  <c r="G22" i="7"/>
  <c r="H22" i="7" s="1"/>
  <c r="G21" i="7"/>
  <c r="H21" i="7" s="1"/>
  <c r="G20" i="7"/>
  <c r="H20" i="7" s="1"/>
  <c r="G19" i="7"/>
  <c r="H19" i="7" s="1"/>
  <c r="F41" i="7"/>
  <c r="D11" i="7"/>
  <c r="G43" i="7"/>
  <c r="H43" i="7" s="1"/>
  <c r="G42" i="7"/>
  <c r="H42" i="7" s="1"/>
  <c r="G41" i="7"/>
  <c r="H41" i="7" s="1"/>
  <c r="G40" i="7"/>
  <c r="H40" i="7" s="1"/>
  <c r="G39" i="7"/>
  <c r="H39" i="7" s="1"/>
  <c r="G38" i="7"/>
  <c r="H38" i="7" s="1"/>
  <c r="G37" i="7"/>
  <c r="H37" i="7" s="1"/>
  <c r="G36" i="7"/>
  <c r="H36" i="7" s="1"/>
  <c r="G35" i="7"/>
  <c r="H35" i="7" s="1"/>
  <c r="G34" i="7"/>
  <c r="H34" i="7" s="1"/>
  <c r="G33" i="7"/>
  <c r="H33" i="7" s="1"/>
  <c r="G32" i="7"/>
  <c r="H32" i="7" s="1"/>
  <c r="G31" i="7"/>
  <c r="H31" i="7" s="1"/>
  <c r="G30" i="7"/>
  <c r="H30" i="7" s="1"/>
  <c r="G29" i="7"/>
  <c r="H29" i="7" s="1"/>
  <c r="G28" i="7"/>
  <c r="H28" i="7" s="1"/>
  <c r="C32" i="54" l="1"/>
  <c r="F22" i="7"/>
  <c r="F26" i="7"/>
  <c r="F30" i="7"/>
  <c r="F34" i="7"/>
  <c r="F38" i="7"/>
  <c r="F42" i="7"/>
  <c r="F19" i="7"/>
  <c r="F23" i="7"/>
  <c r="F27" i="7"/>
  <c r="F31" i="7"/>
  <c r="F35" i="7"/>
  <c r="F39" i="7"/>
  <c r="F43" i="7"/>
  <c r="F20" i="7"/>
  <c r="F24" i="7"/>
  <c r="F28" i="7"/>
  <c r="F32" i="7"/>
  <c r="F36" i="7"/>
  <c r="F40" i="7"/>
  <c r="G18" i="7"/>
  <c r="H18" i="7" s="1"/>
  <c r="F21" i="7"/>
  <c r="F25" i="7"/>
  <c r="F29" i="7"/>
  <c r="F33" i="7"/>
  <c r="F37" i="7"/>
  <c r="AC37" i="36" l="1"/>
  <c r="AA37" i="36"/>
  <c r="Y37" i="36"/>
  <c r="W37" i="36"/>
  <c r="U37" i="36"/>
  <c r="Q37" i="36"/>
  <c r="E37" i="36"/>
  <c r="G7" i="7" l="1"/>
  <c r="H7" i="7"/>
  <c r="D13" i="7"/>
  <c r="D12" i="7"/>
  <c r="D8" i="7"/>
  <c r="F8" i="7"/>
  <c r="H8" i="7"/>
  <c r="G16" i="46" l="1"/>
  <c r="H16" i="46" s="1"/>
  <c r="G15" i="46"/>
  <c r="H15" i="46" s="1"/>
  <c r="G10" i="46"/>
  <c r="F8" i="45" l="1"/>
  <c r="F7" i="45"/>
  <c r="E49" i="52"/>
  <c r="J49" i="52" s="1"/>
  <c r="E48" i="52"/>
  <c r="J48" i="52" s="1"/>
  <c r="E47" i="52"/>
  <c r="J47" i="52" s="1"/>
  <c r="E46" i="52"/>
  <c r="J46" i="52" s="1"/>
  <c r="E45" i="52"/>
  <c r="J45" i="52" s="1"/>
  <c r="E44" i="52"/>
  <c r="J44" i="52" s="1"/>
  <c r="E66" i="52"/>
  <c r="J66" i="52" s="1"/>
  <c r="E65" i="52"/>
  <c r="J65" i="52" s="1"/>
  <c r="E64" i="52"/>
  <c r="J64" i="52" s="1"/>
  <c r="E63" i="52"/>
  <c r="J63" i="52" s="1"/>
  <c r="E62" i="52"/>
  <c r="J62" i="52" s="1"/>
  <c r="E61" i="52"/>
  <c r="J61" i="52" s="1"/>
  <c r="E60" i="52"/>
  <c r="J60" i="52" s="1"/>
  <c r="E59" i="52"/>
  <c r="J59" i="52" s="1"/>
  <c r="E58" i="52"/>
  <c r="J58" i="52" s="1"/>
  <c r="E57" i="52"/>
  <c r="J57" i="52" s="1"/>
  <c r="E56" i="52"/>
  <c r="J56" i="52" s="1"/>
  <c r="E55" i="52"/>
  <c r="J55" i="52" s="1"/>
  <c r="E54" i="52"/>
  <c r="J54" i="52" s="1"/>
  <c r="E53" i="52"/>
  <c r="J53" i="52" s="1"/>
  <c r="J52" i="52"/>
  <c r="E51" i="52"/>
  <c r="J51" i="52" s="1"/>
  <c r="E50" i="52"/>
  <c r="J50" i="52" s="1"/>
  <c r="E43" i="52"/>
  <c r="D66" i="52"/>
  <c r="I66" i="52" s="1"/>
  <c r="D65" i="52"/>
  <c r="I65" i="52" s="1"/>
  <c r="D64" i="52"/>
  <c r="I64" i="52" s="1"/>
  <c r="D63" i="52"/>
  <c r="I63" i="52" s="1"/>
  <c r="D62" i="52"/>
  <c r="I62" i="52" s="1"/>
  <c r="D61" i="52"/>
  <c r="I61" i="52" s="1"/>
  <c r="D60" i="52"/>
  <c r="I60" i="52" s="1"/>
  <c r="D59" i="52"/>
  <c r="I59" i="52" s="1"/>
  <c r="D58" i="52"/>
  <c r="I58" i="52" s="1"/>
  <c r="D57" i="52"/>
  <c r="I57" i="52" s="1"/>
  <c r="D56" i="52"/>
  <c r="I56" i="52" s="1"/>
  <c r="D55" i="52"/>
  <c r="I55" i="52" s="1"/>
  <c r="D54" i="52"/>
  <c r="I54" i="52" s="1"/>
  <c r="D53" i="52"/>
  <c r="I53" i="52" s="1"/>
  <c r="D52" i="52"/>
  <c r="I52" i="52" s="1"/>
  <c r="D51" i="52"/>
  <c r="I51" i="52" s="1"/>
  <c r="D50" i="52"/>
  <c r="I50" i="52" s="1"/>
  <c r="D49" i="52"/>
  <c r="I49" i="52" s="1"/>
  <c r="D48" i="52"/>
  <c r="I48" i="52" s="1"/>
  <c r="D47" i="52"/>
  <c r="I47" i="52" s="1"/>
  <c r="D46" i="52"/>
  <c r="I46" i="52" s="1"/>
  <c r="D45" i="52"/>
  <c r="I45" i="52" s="1"/>
  <c r="D44" i="52"/>
  <c r="I44" i="52" s="1"/>
  <c r="D43" i="52"/>
  <c r="I43" i="52" s="1"/>
  <c r="I42" i="52"/>
  <c r="C54" i="52"/>
  <c r="H54" i="52" s="1"/>
  <c r="C66" i="52"/>
  <c r="H66" i="52" s="1"/>
  <c r="C65" i="52"/>
  <c r="H65" i="52" s="1"/>
  <c r="C64" i="52"/>
  <c r="H64" i="52" s="1"/>
  <c r="C63" i="52"/>
  <c r="H63" i="52" s="1"/>
  <c r="C62" i="52"/>
  <c r="H62" i="52" s="1"/>
  <c r="C61" i="52"/>
  <c r="H61" i="52" s="1"/>
  <c r="C60" i="52"/>
  <c r="H60" i="52" s="1"/>
  <c r="C59" i="52"/>
  <c r="H59" i="52" s="1"/>
  <c r="C58" i="52"/>
  <c r="H58" i="52" s="1"/>
  <c r="C57" i="52"/>
  <c r="H57" i="52" s="1"/>
  <c r="C56" i="52"/>
  <c r="H56" i="52" s="1"/>
  <c r="C55" i="52"/>
  <c r="H55" i="52" s="1"/>
  <c r="C53" i="52"/>
  <c r="H53" i="52" s="1"/>
  <c r="C52" i="52"/>
  <c r="H52" i="52" s="1"/>
  <c r="C51" i="52"/>
  <c r="H51" i="52" s="1"/>
  <c r="C50" i="52"/>
  <c r="H50" i="52" s="1"/>
  <c r="C49" i="52"/>
  <c r="H49" i="52" s="1"/>
  <c r="C48" i="52"/>
  <c r="H48" i="52" s="1"/>
  <c r="C47" i="52"/>
  <c r="H47" i="52" s="1"/>
  <c r="C46" i="52"/>
  <c r="H46" i="52" s="1"/>
  <c r="C45" i="52"/>
  <c r="H45" i="52" s="1"/>
  <c r="C44" i="52"/>
  <c r="I34" i="33"/>
  <c r="J34" i="33" s="1"/>
  <c r="I10" i="33"/>
  <c r="J10" i="33" s="1"/>
  <c r="E29" i="3"/>
  <c r="F29" i="3" s="1"/>
  <c r="E9" i="3"/>
  <c r="F9" i="3" s="1"/>
  <c r="E33" i="3"/>
  <c r="E32" i="3"/>
  <c r="E31" i="3"/>
  <c r="E30" i="3"/>
  <c r="E28" i="3"/>
  <c r="F28" i="3" s="1"/>
  <c r="E27" i="3"/>
  <c r="F27" i="3" s="1"/>
  <c r="E26" i="3"/>
  <c r="F26" i="3" s="1"/>
  <c r="E25" i="3"/>
  <c r="F25" i="3" s="1"/>
  <c r="E24" i="3"/>
  <c r="F24" i="3" s="1"/>
  <c r="E23" i="3"/>
  <c r="F23" i="3" s="1"/>
  <c r="E22" i="3"/>
  <c r="F22" i="3" s="1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7" i="3"/>
  <c r="F7" i="3" s="1"/>
  <c r="H37" i="50"/>
  <c r="H24" i="50"/>
  <c r="H23" i="50"/>
  <c r="H22" i="50"/>
  <c r="H9" i="50"/>
  <c r="H8" i="50"/>
  <c r="H36" i="50"/>
  <c r="H35" i="50"/>
  <c r="H34" i="50"/>
  <c r="H33" i="50"/>
  <c r="H32" i="50"/>
  <c r="H31" i="50"/>
  <c r="H30" i="50"/>
  <c r="H29" i="50"/>
  <c r="H28" i="50"/>
  <c r="H27" i="50"/>
  <c r="H26" i="50"/>
  <c r="H25" i="50"/>
  <c r="H21" i="50"/>
  <c r="H20" i="50"/>
  <c r="H19" i="50"/>
  <c r="H18" i="50"/>
  <c r="H17" i="50"/>
  <c r="H16" i="50"/>
  <c r="H15" i="50"/>
  <c r="H14" i="50"/>
  <c r="H13" i="50"/>
  <c r="G37" i="50"/>
  <c r="G36" i="50"/>
  <c r="G33" i="50"/>
  <c r="G18" i="50"/>
  <c r="G14" i="50"/>
  <c r="G13" i="50"/>
  <c r="G35" i="50"/>
  <c r="G34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7" i="50"/>
  <c r="G16" i="50"/>
  <c r="G15" i="50"/>
  <c r="G9" i="50"/>
  <c r="G8" i="50"/>
  <c r="K34" i="48"/>
  <c r="L34" i="48" s="1"/>
  <c r="K30" i="48"/>
  <c r="K25" i="48"/>
  <c r="K12" i="48"/>
  <c r="I34" i="48"/>
  <c r="J34" i="48" s="1"/>
  <c r="H12" i="7"/>
  <c r="H11" i="7"/>
  <c r="G12" i="7"/>
  <c r="G11" i="7"/>
  <c r="G8" i="7"/>
  <c r="H12" i="49"/>
  <c r="H52" i="49"/>
  <c r="H51" i="49"/>
  <c r="H48" i="49"/>
  <c r="H47" i="49"/>
  <c r="H27" i="49"/>
  <c r="H22" i="49"/>
  <c r="H21" i="49"/>
  <c r="H18" i="49"/>
  <c r="H8" i="49"/>
  <c r="H26" i="49"/>
  <c r="H20" i="49"/>
  <c r="H19" i="49"/>
  <c r="H50" i="49"/>
  <c r="H49" i="49"/>
  <c r="H46" i="49"/>
  <c r="H45" i="49"/>
  <c r="H40" i="49"/>
  <c r="H39" i="49"/>
  <c r="H38" i="49"/>
  <c r="H37" i="49"/>
  <c r="H36" i="49"/>
  <c r="H35" i="49"/>
  <c r="H34" i="49"/>
  <c r="H32" i="49"/>
  <c r="H17" i="49"/>
  <c r="H16" i="49"/>
  <c r="E14" i="47"/>
  <c r="E13" i="47"/>
  <c r="E12" i="47"/>
  <c r="E11" i="47"/>
  <c r="E10" i="47"/>
  <c r="E8" i="2"/>
  <c r="H44" i="52" l="1"/>
  <c r="C41" i="52"/>
  <c r="J43" i="52"/>
  <c r="E41" i="52"/>
  <c r="H43" i="52"/>
  <c r="D41" i="52"/>
  <c r="L33" i="52" l="1"/>
  <c r="L32" i="52"/>
  <c r="L31" i="52"/>
  <c r="L30" i="52"/>
  <c r="L29" i="52"/>
  <c r="L28" i="52"/>
  <c r="L27" i="52"/>
  <c r="L26" i="52"/>
  <c r="L25" i="52"/>
  <c r="L24" i="52"/>
  <c r="L23" i="52"/>
  <c r="L22" i="52"/>
  <c r="L21" i="52"/>
  <c r="L20" i="52"/>
  <c r="L19" i="52"/>
  <c r="L18" i="52"/>
  <c r="L17" i="52"/>
  <c r="L16" i="52"/>
  <c r="L15" i="52"/>
  <c r="L14" i="52"/>
  <c r="L13" i="52"/>
  <c r="L12" i="52"/>
  <c r="L11" i="52"/>
  <c r="L10" i="52"/>
  <c r="L9" i="52"/>
  <c r="G42" i="52" s="1"/>
  <c r="L42" i="52" s="1"/>
  <c r="G33" i="52"/>
  <c r="G31" i="52"/>
  <c r="G30" i="52"/>
  <c r="G29" i="52"/>
  <c r="G28" i="52"/>
  <c r="G27" i="52"/>
  <c r="G26" i="52"/>
  <c r="G25" i="52"/>
  <c r="G24" i="52"/>
  <c r="G23" i="52"/>
  <c r="G22" i="52"/>
  <c r="G21" i="52"/>
  <c r="G20" i="52"/>
  <c r="G19" i="52"/>
  <c r="G18" i="52"/>
  <c r="G17" i="52"/>
  <c r="G16" i="52"/>
  <c r="G15" i="52"/>
  <c r="G14" i="52"/>
  <c r="G13" i="52"/>
  <c r="G12" i="52"/>
  <c r="G11" i="52"/>
  <c r="D29" i="44"/>
  <c r="E31" i="44" s="1"/>
  <c r="D57" i="44"/>
  <c r="E58" i="44" s="1"/>
  <c r="D50" i="44"/>
  <c r="E54" i="44" s="1"/>
  <c r="D45" i="44"/>
  <c r="E47" i="44" s="1"/>
  <c r="D39" i="44"/>
  <c r="E39" i="44" s="1"/>
  <c r="D34" i="44"/>
  <c r="E36" i="44" s="1"/>
  <c r="D24" i="44"/>
  <c r="E27" i="44" s="1"/>
  <c r="D17" i="44"/>
  <c r="E22" i="44" s="1"/>
  <c r="D10" i="44"/>
  <c r="E10" i="44" s="1"/>
  <c r="D5" i="44"/>
  <c r="F16" i="45"/>
  <c r="F15" i="45"/>
  <c r="F14" i="45"/>
  <c r="F13" i="45"/>
  <c r="F12" i="45"/>
  <c r="F11" i="45"/>
  <c r="F10" i="45"/>
  <c r="F9" i="45"/>
  <c r="E7" i="44" l="1"/>
  <c r="E6" i="44"/>
  <c r="E9" i="44"/>
  <c r="E5" i="44"/>
  <c r="E8" i="44"/>
  <c r="E11" i="44"/>
  <c r="E12" i="44"/>
  <c r="E16" i="44"/>
  <c r="E43" i="44"/>
  <c r="E30" i="44"/>
  <c r="E26" i="44"/>
  <c r="E25" i="44"/>
  <c r="E17" i="44"/>
  <c r="E19" i="44"/>
  <c r="E20" i="44"/>
  <c r="E15" i="44"/>
  <c r="E29" i="44"/>
  <c r="E24" i="44"/>
  <c r="E59" i="44"/>
  <c r="E57" i="44"/>
  <c r="E60" i="44"/>
  <c r="E56" i="44"/>
  <c r="E51" i="44"/>
  <c r="E55" i="44"/>
  <c r="E50" i="44"/>
  <c r="E52" i="44"/>
  <c r="E53" i="44"/>
  <c r="E45" i="44"/>
  <c r="E48" i="44"/>
  <c r="E46" i="44"/>
  <c r="E40" i="44"/>
  <c r="E44" i="44"/>
  <c r="E41" i="44"/>
  <c r="E42" i="44"/>
  <c r="E37" i="44"/>
  <c r="E34" i="44"/>
  <c r="E35" i="44"/>
  <c r="E32" i="44"/>
  <c r="E33" i="44"/>
  <c r="E28" i="44"/>
  <c r="E21" i="44"/>
  <c r="E18" i="44"/>
  <c r="E13" i="44"/>
  <c r="E14" i="44"/>
  <c r="G46" i="52"/>
  <c r="L46" i="52" s="1"/>
  <c r="G50" i="52"/>
  <c r="L50" i="52" s="1"/>
  <c r="G54" i="52"/>
  <c r="L54" i="52" s="1"/>
  <c r="G58" i="52"/>
  <c r="L58" i="52" s="1"/>
  <c r="G62" i="52"/>
  <c r="L62" i="52" s="1"/>
  <c r="G66" i="52"/>
  <c r="L66" i="52" s="1"/>
  <c r="G43" i="52"/>
  <c r="L43" i="52" s="1"/>
  <c r="G47" i="52"/>
  <c r="L47" i="52" s="1"/>
  <c r="G51" i="52"/>
  <c r="L51" i="52" s="1"/>
  <c r="G55" i="52"/>
  <c r="L55" i="52" s="1"/>
  <c r="G59" i="52"/>
  <c r="L59" i="52" s="1"/>
  <c r="G63" i="52"/>
  <c r="L63" i="52" s="1"/>
  <c r="G44" i="52"/>
  <c r="L44" i="52" s="1"/>
  <c r="G48" i="52"/>
  <c r="L48" i="52" s="1"/>
  <c r="G52" i="52"/>
  <c r="L52" i="52" s="1"/>
  <c r="G56" i="52"/>
  <c r="L56" i="52" s="1"/>
  <c r="G60" i="52"/>
  <c r="L60" i="52" s="1"/>
  <c r="G64" i="52"/>
  <c r="L64" i="52" s="1"/>
  <c r="G45" i="52"/>
  <c r="L45" i="52" s="1"/>
  <c r="G49" i="52"/>
  <c r="L49" i="52" s="1"/>
  <c r="G53" i="52"/>
  <c r="L53" i="52" s="1"/>
  <c r="G57" i="52"/>
  <c r="L57" i="52" s="1"/>
  <c r="G61" i="52"/>
  <c r="L61" i="52" s="1"/>
  <c r="G65" i="52"/>
  <c r="L65" i="52" s="1"/>
  <c r="J41" i="52"/>
  <c r="I41" i="52"/>
  <c r="C8" i="52"/>
  <c r="G8" i="52" s="1"/>
  <c r="H41" i="52" l="1"/>
  <c r="AC23" i="36"/>
  <c r="AA23" i="36"/>
  <c r="Y23" i="36"/>
  <c r="W23" i="36"/>
  <c r="U23" i="36"/>
  <c r="S23" i="36"/>
  <c r="Q23" i="36"/>
  <c r="O23" i="36"/>
  <c r="M23" i="36"/>
  <c r="K23" i="36"/>
  <c r="I23" i="36"/>
  <c r="J35" i="31" l="1"/>
  <c r="J34" i="31"/>
  <c r="J33" i="31"/>
  <c r="J32" i="31"/>
  <c r="J31" i="31"/>
  <c r="J30" i="31"/>
  <c r="J29" i="31"/>
  <c r="J28" i="31"/>
  <c r="J27" i="31"/>
  <c r="J26" i="31"/>
  <c r="J25" i="31"/>
  <c r="J24" i="31"/>
  <c r="J23" i="31"/>
  <c r="J22" i="31"/>
  <c r="J21" i="31"/>
  <c r="J20" i="31"/>
  <c r="J19" i="31"/>
  <c r="J18" i="31"/>
  <c r="J17" i="31"/>
  <c r="J16" i="31"/>
  <c r="J15" i="31"/>
  <c r="J14" i="31"/>
  <c r="J13" i="31"/>
  <c r="J12" i="31"/>
  <c r="J11" i="31"/>
  <c r="I35" i="31"/>
  <c r="I34" i="31"/>
  <c r="I33" i="31"/>
  <c r="I32" i="31"/>
  <c r="I31" i="31"/>
  <c r="I30" i="31"/>
  <c r="I29" i="31"/>
  <c r="I28" i="31"/>
  <c r="I27" i="31"/>
  <c r="I26" i="31"/>
  <c r="I25" i="31"/>
  <c r="I24" i="31"/>
  <c r="I23" i="31"/>
  <c r="I22" i="31"/>
  <c r="I21" i="31"/>
  <c r="I20" i="31"/>
  <c r="I19" i="31"/>
  <c r="I18" i="31"/>
  <c r="I17" i="31"/>
  <c r="I16" i="31"/>
  <c r="I15" i="31"/>
  <c r="I14" i="31"/>
  <c r="I13" i="31"/>
  <c r="I12" i="31"/>
  <c r="I7" i="39"/>
  <c r="J7" i="39"/>
  <c r="D6" i="3" l="1"/>
  <c r="C6" i="3"/>
  <c r="E6" i="3" l="1"/>
  <c r="F6" i="3" s="1"/>
  <c r="D7" i="50"/>
  <c r="C7" i="50"/>
  <c r="F7" i="50"/>
  <c r="E7" i="50"/>
  <c r="I16" i="48"/>
  <c r="J16" i="48" s="1"/>
  <c r="K16" i="48"/>
  <c r="L16" i="48" s="1"/>
  <c r="K11" i="48"/>
  <c r="L11" i="48" s="1"/>
  <c r="K10" i="48"/>
  <c r="L10" i="48" s="1"/>
  <c r="K33" i="48"/>
  <c r="L33" i="48" s="1"/>
  <c r="K32" i="48"/>
  <c r="L32" i="48" s="1"/>
  <c r="K31" i="48"/>
  <c r="L31" i="48" s="1"/>
  <c r="L30" i="48"/>
  <c r="K29" i="48"/>
  <c r="L29" i="48" s="1"/>
  <c r="K28" i="48"/>
  <c r="L28" i="48" s="1"/>
  <c r="K27" i="48"/>
  <c r="L27" i="48" s="1"/>
  <c r="K26" i="48"/>
  <c r="L26" i="48" s="1"/>
  <c r="L25" i="48"/>
  <c r="K24" i="48"/>
  <c r="L24" i="48" s="1"/>
  <c r="K23" i="48"/>
  <c r="L23" i="48" s="1"/>
  <c r="K22" i="48"/>
  <c r="L22" i="48" s="1"/>
  <c r="K21" i="48"/>
  <c r="L21" i="48" s="1"/>
  <c r="K20" i="48"/>
  <c r="L20" i="48" s="1"/>
  <c r="K19" i="48"/>
  <c r="L19" i="48" s="1"/>
  <c r="K18" i="48"/>
  <c r="L18" i="48" s="1"/>
  <c r="K17" i="48"/>
  <c r="L17" i="48" s="1"/>
  <c r="K15" i="48"/>
  <c r="L15" i="48" s="1"/>
  <c r="K14" i="48"/>
  <c r="L14" i="48" s="1"/>
  <c r="K13" i="48"/>
  <c r="L13" i="48" s="1"/>
  <c r="L12" i="48"/>
  <c r="I33" i="48"/>
  <c r="J33" i="48" s="1"/>
  <c r="I32" i="48"/>
  <c r="J32" i="48" s="1"/>
  <c r="I31" i="48"/>
  <c r="J31" i="48" s="1"/>
  <c r="I30" i="48"/>
  <c r="J30" i="48" s="1"/>
  <c r="I29" i="48"/>
  <c r="J29" i="48" s="1"/>
  <c r="I28" i="48"/>
  <c r="J28" i="48" s="1"/>
  <c r="I27" i="48"/>
  <c r="J27" i="48" s="1"/>
  <c r="I26" i="48"/>
  <c r="J26" i="48" s="1"/>
  <c r="I25" i="48"/>
  <c r="J25" i="48" s="1"/>
  <c r="I24" i="48"/>
  <c r="J24" i="48" s="1"/>
  <c r="I23" i="48"/>
  <c r="J23" i="48" s="1"/>
  <c r="I22" i="48"/>
  <c r="J22" i="48" s="1"/>
  <c r="I21" i="48"/>
  <c r="J21" i="48" s="1"/>
  <c r="I20" i="48"/>
  <c r="J20" i="48" s="1"/>
  <c r="I19" i="48"/>
  <c r="J19" i="48" s="1"/>
  <c r="I18" i="48"/>
  <c r="J18" i="48" s="1"/>
  <c r="I17" i="48"/>
  <c r="J17" i="48" s="1"/>
  <c r="I15" i="48"/>
  <c r="J15" i="48" s="1"/>
  <c r="I14" i="48"/>
  <c r="J14" i="48" s="1"/>
  <c r="I13" i="48"/>
  <c r="J13" i="48" s="1"/>
  <c r="I12" i="48"/>
  <c r="J12" i="48" s="1"/>
  <c r="I11" i="48"/>
  <c r="J11" i="48" s="1"/>
  <c r="I10" i="48"/>
  <c r="J10" i="48" s="1"/>
  <c r="H7" i="50" l="1"/>
  <c r="G7" i="50"/>
  <c r="H44" i="49"/>
  <c r="F9" i="7"/>
  <c r="G9" i="7"/>
  <c r="D7" i="7"/>
  <c r="H9" i="7"/>
  <c r="C33" i="35"/>
  <c r="C20" i="35"/>
  <c r="C6" i="35"/>
  <c r="D9" i="48"/>
  <c r="C9" i="48"/>
  <c r="G9" i="48"/>
  <c r="F9" i="48"/>
  <c r="K9" i="48" l="1"/>
  <c r="L9" i="48" s="1"/>
  <c r="I9" i="48"/>
  <c r="J9" i="48" s="1"/>
  <c r="E9" i="48"/>
  <c r="F12" i="47"/>
  <c r="F11" i="47"/>
  <c r="E34" i="47"/>
  <c r="F34" i="47" s="1"/>
  <c r="E33" i="47"/>
  <c r="F33" i="47" s="1"/>
  <c r="E32" i="47"/>
  <c r="F32" i="47" s="1"/>
  <c r="E31" i="47"/>
  <c r="F31" i="47" s="1"/>
  <c r="E30" i="47"/>
  <c r="F30" i="47" s="1"/>
  <c r="E29" i="47"/>
  <c r="F29" i="47" s="1"/>
  <c r="E28" i="47"/>
  <c r="F28" i="47" s="1"/>
  <c r="E27" i="47"/>
  <c r="F27" i="47" s="1"/>
  <c r="E26" i="47"/>
  <c r="F26" i="47" s="1"/>
  <c r="E25" i="47"/>
  <c r="F25" i="47" s="1"/>
  <c r="E24" i="47"/>
  <c r="F24" i="47" s="1"/>
  <c r="E23" i="47"/>
  <c r="F23" i="47" s="1"/>
  <c r="E22" i="47"/>
  <c r="F22" i="47" s="1"/>
  <c r="E21" i="47"/>
  <c r="F21" i="47" s="1"/>
  <c r="E20" i="47"/>
  <c r="F20" i="47" s="1"/>
  <c r="E19" i="47"/>
  <c r="F19" i="47" s="1"/>
  <c r="E18" i="47"/>
  <c r="F18" i="47" s="1"/>
  <c r="E17" i="47"/>
  <c r="F17" i="47" s="1"/>
  <c r="E16" i="47"/>
  <c r="F16" i="47" s="1"/>
  <c r="E15" i="47"/>
  <c r="F15" i="47" s="1"/>
  <c r="F14" i="47"/>
  <c r="F13" i="47"/>
  <c r="F10" i="47"/>
  <c r="D9" i="47"/>
  <c r="C9" i="47"/>
  <c r="D20" i="35" l="1"/>
  <c r="H10" i="49"/>
  <c r="H9" i="49"/>
  <c r="E9" i="47"/>
  <c r="F9" i="47" s="1"/>
  <c r="D33" i="35"/>
  <c r="D6" i="35"/>
  <c r="D7" i="2"/>
  <c r="H32" i="2" l="1"/>
  <c r="J8" i="52"/>
  <c r="I8" i="52"/>
  <c r="H8" i="52"/>
  <c r="L8" i="52" l="1"/>
  <c r="H34" i="48"/>
  <c r="H33" i="48"/>
  <c r="H32" i="48"/>
  <c r="H31" i="48"/>
  <c r="H30" i="48"/>
  <c r="H29" i="48"/>
  <c r="H28" i="48"/>
  <c r="H27" i="48"/>
  <c r="H26" i="48"/>
  <c r="H25" i="48"/>
  <c r="H24" i="48"/>
  <c r="H23" i="48"/>
  <c r="H22" i="48"/>
  <c r="H21" i="48"/>
  <c r="H20" i="48"/>
  <c r="H19" i="48"/>
  <c r="H18" i="48"/>
  <c r="H17" i="48"/>
  <c r="H16" i="48"/>
  <c r="H15" i="48"/>
  <c r="H14" i="48"/>
  <c r="H13" i="48"/>
  <c r="H12" i="48"/>
  <c r="H11" i="48"/>
  <c r="H10" i="48"/>
  <c r="H9" i="48" l="1"/>
  <c r="H31" i="2" l="1"/>
  <c r="H14" i="2"/>
  <c r="N7" i="39" l="1"/>
  <c r="M7" i="39"/>
  <c r="L7" i="39"/>
  <c r="K7" i="39"/>
  <c r="AD45" i="36"/>
  <c r="AB45" i="36"/>
  <c r="Z45" i="36"/>
  <c r="X45" i="36"/>
  <c r="V45" i="36"/>
  <c r="T45" i="36"/>
  <c r="R45" i="36"/>
  <c r="P45" i="36"/>
  <c r="N45" i="36"/>
  <c r="L45" i="36"/>
  <c r="J45" i="36"/>
  <c r="H45" i="36"/>
  <c r="F45" i="36"/>
  <c r="D45" i="36"/>
  <c r="AD44" i="36"/>
  <c r="AB44" i="36"/>
  <c r="Z44" i="36"/>
  <c r="X44" i="36"/>
  <c r="V44" i="36"/>
  <c r="T44" i="36"/>
  <c r="R44" i="36"/>
  <c r="P44" i="36"/>
  <c r="N44" i="36"/>
  <c r="L44" i="36"/>
  <c r="J44" i="36"/>
  <c r="H44" i="36"/>
  <c r="F44" i="36"/>
  <c r="D44" i="36"/>
  <c r="AD43" i="36"/>
  <c r="AB43" i="36"/>
  <c r="Z43" i="36"/>
  <c r="X43" i="36"/>
  <c r="V43" i="36"/>
  <c r="T43" i="36"/>
  <c r="R43" i="36"/>
  <c r="P43" i="36"/>
  <c r="N43" i="36"/>
  <c r="L43" i="36"/>
  <c r="J43" i="36"/>
  <c r="H43" i="36"/>
  <c r="F43" i="36"/>
  <c r="D43" i="36"/>
  <c r="AD42" i="36"/>
  <c r="AB42" i="36"/>
  <c r="Z42" i="36"/>
  <c r="X42" i="36"/>
  <c r="V42" i="36"/>
  <c r="T42" i="36"/>
  <c r="R42" i="36"/>
  <c r="P42" i="36"/>
  <c r="N42" i="36"/>
  <c r="L42" i="36"/>
  <c r="J42" i="36"/>
  <c r="H42" i="36"/>
  <c r="F42" i="36"/>
  <c r="D42" i="36"/>
  <c r="AD41" i="36"/>
  <c r="AB41" i="36"/>
  <c r="Z41" i="36"/>
  <c r="X41" i="36"/>
  <c r="V41" i="36"/>
  <c r="T41" i="36"/>
  <c r="R41" i="36"/>
  <c r="P41" i="36"/>
  <c r="N41" i="36"/>
  <c r="L41" i="36"/>
  <c r="J41" i="36"/>
  <c r="H41" i="36"/>
  <c r="F41" i="36"/>
  <c r="D41" i="36"/>
  <c r="AD40" i="36"/>
  <c r="AB40" i="36"/>
  <c r="Z40" i="36"/>
  <c r="X40" i="36"/>
  <c r="V40" i="36"/>
  <c r="T40" i="36"/>
  <c r="R40" i="36"/>
  <c r="P40" i="36"/>
  <c r="N40" i="36"/>
  <c r="L40" i="36"/>
  <c r="J40" i="36"/>
  <c r="H40" i="36"/>
  <c r="F40" i="36"/>
  <c r="D40" i="36"/>
  <c r="AD39" i="36"/>
  <c r="AD37" i="36" s="1"/>
  <c r="AB39" i="36"/>
  <c r="Z39" i="36"/>
  <c r="X39" i="36"/>
  <c r="X37" i="36" s="1"/>
  <c r="V39" i="36"/>
  <c r="V37" i="36" s="1"/>
  <c r="T39" i="36"/>
  <c r="T37" i="36" s="1"/>
  <c r="R39" i="36"/>
  <c r="P39" i="36"/>
  <c r="P37" i="36" s="1"/>
  <c r="N39" i="36"/>
  <c r="N37" i="36" s="1"/>
  <c r="L39" i="36"/>
  <c r="J39" i="36"/>
  <c r="H39" i="36"/>
  <c r="H37" i="36" s="1"/>
  <c r="F39" i="36"/>
  <c r="F37" i="36" s="1"/>
  <c r="D39" i="36"/>
  <c r="AD29" i="36"/>
  <c r="AB29" i="36"/>
  <c r="Z29" i="36"/>
  <c r="X29" i="36"/>
  <c r="V29" i="36"/>
  <c r="T29" i="36"/>
  <c r="R29" i="36"/>
  <c r="P29" i="36"/>
  <c r="N29" i="36"/>
  <c r="L29" i="36"/>
  <c r="J29" i="36"/>
  <c r="H29" i="36"/>
  <c r="F29" i="36"/>
  <c r="D29" i="36"/>
  <c r="AD28" i="36"/>
  <c r="AB28" i="36"/>
  <c r="Z28" i="36"/>
  <c r="X28" i="36"/>
  <c r="V28" i="36"/>
  <c r="T28" i="36"/>
  <c r="R28" i="36"/>
  <c r="P28" i="36"/>
  <c r="N28" i="36"/>
  <c r="L28" i="36"/>
  <c r="J28" i="36"/>
  <c r="H28" i="36"/>
  <c r="F28" i="36"/>
  <c r="D28" i="36"/>
  <c r="AD27" i="36"/>
  <c r="AB27" i="36"/>
  <c r="Z27" i="36"/>
  <c r="X27" i="36"/>
  <c r="V27" i="36"/>
  <c r="T27" i="36"/>
  <c r="R27" i="36"/>
  <c r="P27" i="36"/>
  <c r="N27" i="36"/>
  <c r="L27" i="36"/>
  <c r="J27" i="36"/>
  <c r="H27" i="36"/>
  <c r="F27" i="36"/>
  <c r="D27" i="36"/>
  <c r="AD26" i="36"/>
  <c r="AB26" i="36"/>
  <c r="Z26" i="36"/>
  <c r="X26" i="36"/>
  <c r="V26" i="36"/>
  <c r="T26" i="36"/>
  <c r="R26" i="36"/>
  <c r="P26" i="36"/>
  <c r="N26" i="36"/>
  <c r="L26" i="36"/>
  <c r="J26" i="36"/>
  <c r="H26" i="36"/>
  <c r="F26" i="36"/>
  <c r="D26" i="36"/>
  <c r="AD25" i="36"/>
  <c r="AB25" i="36"/>
  <c r="AB23" i="36" s="1"/>
  <c r="Z25" i="36"/>
  <c r="Z23" i="36" s="1"/>
  <c r="X25" i="36"/>
  <c r="V25" i="36"/>
  <c r="V23" i="36" s="1"/>
  <c r="T25" i="36"/>
  <c r="R25" i="36"/>
  <c r="P25" i="36"/>
  <c r="N25" i="36"/>
  <c r="L25" i="36"/>
  <c r="L23" i="36" s="1"/>
  <c r="J25" i="36"/>
  <c r="J23" i="36" s="1"/>
  <c r="H25" i="36"/>
  <c r="F25" i="36"/>
  <c r="D25" i="36"/>
  <c r="F15" i="36"/>
  <c r="D15" i="36"/>
  <c r="F14" i="36"/>
  <c r="D14" i="36"/>
  <c r="F13" i="36"/>
  <c r="D13" i="36"/>
  <c r="F12" i="36"/>
  <c r="D12" i="36"/>
  <c r="F11" i="36"/>
  <c r="D11" i="36"/>
  <c r="D10" i="36"/>
  <c r="AC8" i="36"/>
  <c r="AD15" i="36" s="1"/>
  <c r="AA8" i="36"/>
  <c r="AB14" i="36" s="1"/>
  <c r="Y8" i="36"/>
  <c r="Z15" i="36" s="1"/>
  <c r="W8" i="36"/>
  <c r="X15" i="36" s="1"/>
  <c r="U8" i="36"/>
  <c r="V14" i="36" s="1"/>
  <c r="S8" i="36"/>
  <c r="T14" i="36" s="1"/>
  <c r="Q8" i="36"/>
  <c r="O8" i="36"/>
  <c r="P15" i="36" s="1"/>
  <c r="M8" i="36"/>
  <c r="K8" i="36"/>
  <c r="L14" i="36" s="1"/>
  <c r="H15" i="36"/>
  <c r="E33" i="35"/>
  <c r="E20" i="35"/>
  <c r="E6" i="35"/>
  <c r="H34" i="33"/>
  <c r="E34" i="33"/>
  <c r="I33" i="33"/>
  <c r="J33" i="33" s="1"/>
  <c r="H33" i="33"/>
  <c r="E33" i="33"/>
  <c r="I32" i="33"/>
  <c r="J32" i="33" s="1"/>
  <c r="H32" i="33"/>
  <c r="E32" i="33"/>
  <c r="I31" i="33"/>
  <c r="J31" i="33" s="1"/>
  <c r="H31" i="33"/>
  <c r="E31" i="33"/>
  <c r="I30" i="33"/>
  <c r="J30" i="33" s="1"/>
  <c r="H30" i="33"/>
  <c r="E30" i="33"/>
  <c r="I29" i="33"/>
  <c r="J29" i="33" s="1"/>
  <c r="H29" i="33"/>
  <c r="E29" i="33"/>
  <c r="I28" i="33"/>
  <c r="J28" i="33" s="1"/>
  <c r="H28" i="33"/>
  <c r="E28" i="33"/>
  <c r="I27" i="33"/>
  <c r="J27" i="33" s="1"/>
  <c r="H27" i="33"/>
  <c r="E27" i="33"/>
  <c r="I26" i="33"/>
  <c r="J26" i="33" s="1"/>
  <c r="H26" i="33"/>
  <c r="E26" i="33"/>
  <c r="I25" i="33"/>
  <c r="J25" i="33" s="1"/>
  <c r="H25" i="33"/>
  <c r="E25" i="33"/>
  <c r="I24" i="33"/>
  <c r="J24" i="33" s="1"/>
  <c r="H24" i="33"/>
  <c r="E24" i="33"/>
  <c r="I23" i="33"/>
  <c r="J23" i="33" s="1"/>
  <c r="H23" i="33"/>
  <c r="E23" i="33"/>
  <c r="I22" i="33"/>
  <c r="J22" i="33" s="1"/>
  <c r="H22" i="33"/>
  <c r="E22" i="33"/>
  <c r="I21" i="33"/>
  <c r="J21" i="33" s="1"/>
  <c r="H21" i="33"/>
  <c r="E21" i="33"/>
  <c r="I20" i="33"/>
  <c r="J20" i="33" s="1"/>
  <c r="H20" i="33"/>
  <c r="E20" i="33"/>
  <c r="H19" i="33"/>
  <c r="E19" i="33"/>
  <c r="I18" i="33"/>
  <c r="J18" i="33" s="1"/>
  <c r="H18" i="33"/>
  <c r="E18" i="33"/>
  <c r="I17" i="33"/>
  <c r="J17" i="33" s="1"/>
  <c r="H17" i="33"/>
  <c r="E17" i="33"/>
  <c r="I16" i="33"/>
  <c r="J16" i="33" s="1"/>
  <c r="H16" i="33"/>
  <c r="E16" i="33"/>
  <c r="I15" i="33"/>
  <c r="J15" i="33" s="1"/>
  <c r="H15" i="33"/>
  <c r="E15" i="33"/>
  <c r="I14" i="33"/>
  <c r="J14" i="33" s="1"/>
  <c r="H14" i="33"/>
  <c r="E14" i="33"/>
  <c r="I13" i="33"/>
  <c r="J13" i="33" s="1"/>
  <c r="H13" i="33"/>
  <c r="E13" i="33"/>
  <c r="I12" i="33"/>
  <c r="J12" i="33" s="1"/>
  <c r="I11" i="33"/>
  <c r="J11" i="33" s="1"/>
  <c r="E11" i="33"/>
  <c r="E10" i="33"/>
  <c r="G9" i="33"/>
  <c r="F9" i="33"/>
  <c r="D9" i="33"/>
  <c r="C9" i="33"/>
  <c r="H9" i="33" l="1"/>
  <c r="AB37" i="36"/>
  <c r="Z37" i="36"/>
  <c r="R37" i="36"/>
  <c r="L37" i="36"/>
  <c r="J37" i="36"/>
  <c r="D37" i="36"/>
  <c r="AD23" i="36"/>
  <c r="X23" i="36"/>
  <c r="T23" i="36"/>
  <c r="R23" i="36"/>
  <c r="P23" i="36"/>
  <c r="N23" i="36"/>
  <c r="H23" i="36"/>
  <c r="F23" i="36"/>
  <c r="D23" i="36"/>
  <c r="D8" i="36"/>
  <c r="E9" i="33"/>
  <c r="I9" i="33"/>
  <c r="J9" i="33" s="1"/>
  <c r="F8" i="36"/>
  <c r="Z12" i="36"/>
  <c r="T13" i="36"/>
  <c r="P12" i="36"/>
  <c r="P10" i="36"/>
  <c r="P8" i="36" s="1"/>
  <c r="P14" i="36"/>
  <c r="X10" i="36"/>
  <c r="L11" i="36"/>
  <c r="H12" i="36"/>
  <c r="X14" i="36"/>
  <c r="L15" i="36"/>
  <c r="Z10" i="36"/>
  <c r="T11" i="36"/>
  <c r="Z14" i="36"/>
  <c r="T15" i="36"/>
  <c r="H10" i="36"/>
  <c r="X12" i="36"/>
  <c r="L13" i="36"/>
  <c r="H14" i="36"/>
  <c r="R10" i="36"/>
  <c r="V11" i="36"/>
  <c r="J12" i="36"/>
  <c r="V13" i="36"/>
  <c r="J14" i="36"/>
  <c r="V15" i="36"/>
  <c r="AB11" i="36"/>
  <c r="N10" i="36"/>
  <c r="V10" i="36"/>
  <c r="AD10" i="36"/>
  <c r="AD8" i="36" s="1"/>
  <c r="J11" i="36"/>
  <c r="R11" i="36"/>
  <c r="Z11" i="36"/>
  <c r="N12" i="36"/>
  <c r="V12" i="36"/>
  <c r="AD12" i="36"/>
  <c r="J13" i="36"/>
  <c r="R13" i="36"/>
  <c r="Z13" i="36"/>
  <c r="N14" i="36"/>
  <c r="AD14" i="36"/>
  <c r="J15" i="36"/>
  <c r="R15" i="36"/>
  <c r="J10" i="36"/>
  <c r="N11" i="36"/>
  <c r="AD11" i="36"/>
  <c r="R12" i="36"/>
  <c r="N13" i="36"/>
  <c r="AD13" i="36"/>
  <c r="R14" i="36"/>
  <c r="N15" i="36"/>
  <c r="AB13" i="36"/>
  <c r="AB15" i="36"/>
  <c r="L10" i="36"/>
  <c r="T10" i="36"/>
  <c r="T8" i="36" s="1"/>
  <c r="AB10" i="36"/>
  <c r="H11" i="36"/>
  <c r="P11" i="36"/>
  <c r="X11" i="36"/>
  <c r="L12" i="36"/>
  <c r="T12" i="36"/>
  <c r="AB12" i="36"/>
  <c r="H13" i="36"/>
  <c r="P13" i="36"/>
  <c r="X13" i="36"/>
  <c r="AB8" i="36" l="1"/>
  <c r="Z8" i="36"/>
  <c r="X8" i="36"/>
  <c r="V8" i="36"/>
  <c r="R8" i="36"/>
  <c r="N8" i="36"/>
  <c r="L8" i="36"/>
  <c r="J8" i="36"/>
  <c r="H8" i="36"/>
  <c r="F6" i="35"/>
  <c r="F20" i="35"/>
  <c r="F33" i="35"/>
  <c r="N11" i="31" l="1"/>
  <c r="N12" i="31"/>
  <c r="N13" i="31"/>
  <c r="N14" i="31"/>
  <c r="N15" i="31"/>
  <c r="N16" i="31"/>
  <c r="N17" i="31"/>
  <c r="N18" i="31"/>
  <c r="N19" i="31"/>
  <c r="N20" i="31"/>
  <c r="N21" i="31"/>
  <c r="N22" i="31"/>
  <c r="N23" i="31"/>
  <c r="N24" i="31"/>
  <c r="N25" i="31"/>
  <c r="N26" i="31"/>
  <c r="N27" i="31"/>
  <c r="N28" i="31"/>
  <c r="N29" i="31"/>
  <c r="N30" i="31"/>
  <c r="N31" i="31"/>
  <c r="N32" i="31"/>
  <c r="N33" i="31"/>
  <c r="N34" i="31"/>
  <c r="N35" i="31"/>
  <c r="H11" i="31"/>
  <c r="H12" i="31"/>
  <c r="H13" i="31"/>
  <c r="H14" i="31"/>
  <c r="H15" i="31"/>
  <c r="H16" i="31"/>
  <c r="H17" i="31"/>
  <c r="H18" i="31"/>
  <c r="H19" i="31"/>
  <c r="H20" i="31"/>
  <c r="H21" i="31"/>
  <c r="H22" i="31"/>
  <c r="H23" i="31"/>
  <c r="H24" i="31"/>
  <c r="H25" i="31"/>
  <c r="H26" i="31"/>
  <c r="H27" i="31"/>
  <c r="H28" i="31"/>
  <c r="H29" i="31"/>
  <c r="H30" i="31"/>
  <c r="H31" i="31"/>
  <c r="H32" i="31"/>
  <c r="H33" i="31"/>
  <c r="H34" i="31"/>
  <c r="H35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M10" i="31"/>
  <c r="L10" i="31"/>
  <c r="G10" i="31"/>
  <c r="F10" i="31"/>
  <c r="D10" i="31"/>
  <c r="C10" i="31"/>
  <c r="E10" i="31" l="1"/>
  <c r="N10" i="31"/>
  <c r="K12" i="31"/>
  <c r="K16" i="31"/>
  <c r="K18" i="31"/>
  <c r="K22" i="31"/>
  <c r="K24" i="31"/>
  <c r="K26" i="31"/>
  <c r="K28" i="31"/>
  <c r="K30" i="31"/>
  <c r="K32" i="31"/>
  <c r="K34" i="31"/>
  <c r="K14" i="31"/>
  <c r="K20" i="31"/>
  <c r="K23" i="31"/>
  <c r="K27" i="31"/>
  <c r="K31" i="31"/>
  <c r="K35" i="31"/>
  <c r="H10" i="31"/>
  <c r="K11" i="31"/>
  <c r="K13" i="31"/>
  <c r="K15" i="31"/>
  <c r="K17" i="31"/>
  <c r="K19" i="31"/>
  <c r="K21" i="31"/>
  <c r="K25" i="31"/>
  <c r="K29" i="31"/>
  <c r="K33" i="31"/>
  <c r="J10" i="31"/>
  <c r="K10" i="31" l="1"/>
  <c r="H7" i="2"/>
  <c r="H30" i="2" l="1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3" i="2"/>
  <c r="H12" i="2"/>
  <c r="H11" i="2"/>
  <c r="H10" i="2"/>
  <c r="H9" i="2"/>
  <c r="H8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C7" i="2" l="1"/>
  <c r="E7" i="2" s="1"/>
</calcChain>
</file>

<file path=xl/sharedStrings.xml><?xml version="1.0" encoding="utf-8"?>
<sst xmlns="http://schemas.openxmlformats.org/spreadsheetml/2006/main" count="1297" uniqueCount="414">
  <si>
    <t>osoby dotychczas nie pracujące</t>
  </si>
  <si>
    <t>ogółem</t>
  </si>
  <si>
    <t>kobiety</t>
  </si>
  <si>
    <t>mężczyźni</t>
  </si>
  <si>
    <t>inne</t>
  </si>
  <si>
    <t>szkolenia *</t>
  </si>
  <si>
    <t>prace interwencyjne</t>
  </si>
  <si>
    <t>roboty publiczne</t>
  </si>
  <si>
    <t>stypendia i składki na ubezpieczenia społeczne **</t>
  </si>
  <si>
    <t>Powiaty</t>
  </si>
  <si>
    <t>województwo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</si>
  <si>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</si>
  <si>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</si>
  <si>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</si>
  <si>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</si>
  <si>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</si>
  <si>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</si>
  <si>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</si>
  <si>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</si>
  <si>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</si>
  <si>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</si>
  <si>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</si>
  <si>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</si>
  <si>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</si>
  <si>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</si>
  <si>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</si>
  <si>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</si>
  <si>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</si>
  <si>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</si>
  <si>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</si>
  <si>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</si>
  <si>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</si>
  <si>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Krosno</t>
  </si>
  <si>
    <t>Przemyśl</t>
  </si>
  <si>
    <t>Rzeszów</t>
  </si>
  <si>
    <t>Tarnobrzeg</t>
  </si>
  <si>
    <t>pracy subsydiowanej</t>
  </si>
  <si>
    <t>z sektora publicznego</t>
  </si>
  <si>
    <t>w tym</t>
  </si>
  <si>
    <t>18-24</t>
  </si>
  <si>
    <t>25-34</t>
  </si>
  <si>
    <t>35-44</t>
  </si>
  <si>
    <t>45-54</t>
  </si>
  <si>
    <t>55-59</t>
  </si>
  <si>
    <t>60 i więcej</t>
  </si>
  <si>
    <t>wyższe</t>
  </si>
  <si>
    <t>zasadnicze zawodowe</t>
  </si>
  <si>
    <t>gimnazjalne i poniżej</t>
  </si>
  <si>
    <t>do 1 roku</t>
  </si>
  <si>
    <t>bez stażu pracy</t>
  </si>
  <si>
    <t>od 1 do 3 m-cy</t>
  </si>
  <si>
    <t>1-5 lat</t>
  </si>
  <si>
    <t>5-10 lat</t>
  </si>
  <si>
    <t>10-20 lat</t>
  </si>
  <si>
    <t>20-30 lat</t>
  </si>
  <si>
    <t>30 lat i więcej</t>
  </si>
  <si>
    <t>od 3 do 6 m-cy</t>
  </si>
  <si>
    <t>od 6 do 12 m-cy</t>
  </si>
  <si>
    <t>od 12 do 24 m-cy</t>
  </si>
  <si>
    <t>pow. 24 m-cy</t>
  </si>
  <si>
    <t>do 1 m-ca</t>
  </si>
  <si>
    <t>z tego w przedziałach wieku</t>
  </si>
  <si>
    <t>60 lat i więcej</t>
  </si>
  <si>
    <t>z tego z wykształceniem</t>
  </si>
  <si>
    <t>wyższym</t>
  </si>
  <si>
    <t>od 1 do 5 lat</t>
  </si>
  <si>
    <t>od 5 do 10 lat</t>
  </si>
  <si>
    <t>od 10 do 20 lat</t>
  </si>
  <si>
    <t>od 20 do 30 lat</t>
  </si>
  <si>
    <t>niepełnosprawni</t>
  </si>
  <si>
    <t>w tym osoby, które podjęły pracę</t>
  </si>
  <si>
    <t>- po raz pierwszy</t>
  </si>
  <si>
    <t>- po raz kolejny  (od 1990 r.)</t>
  </si>
  <si>
    <t>- po pracach interwencyjnych</t>
  </si>
  <si>
    <t>- po robotach publicznych</t>
  </si>
  <si>
    <t>- po stażu</t>
  </si>
  <si>
    <t>- po szkoleniu</t>
  </si>
  <si>
    <t>- rozpoczęcia szkolenia</t>
  </si>
  <si>
    <t>- rozpoczęcia stażu</t>
  </si>
  <si>
    <t>- rozpoczęcia przygotowania zawodowego dorosłych</t>
  </si>
  <si>
    <t>- rozpoczęcia pracy społecznie użytecznej</t>
  </si>
  <si>
    <t>- nabycia praw emerytalnych lub rentowych</t>
  </si>
  <si>
    <t>- nabycia uprawnień do świadczenia przedemerytalnego</t>
  </si>
  <si>
    <t>- po odbyciu przygotowania zawodowego dorosłych</t>
  </si>
  <si>
    <t>- odmowy ustalenia profilu pomocy</t>
  </si>
  <si>
    <t>- skierowania do agencji zatrudnienia w ramach zlecania działań aktywizacyjnych</t>
  </si>
  <si>
    <t>- dobrowolnej rezygnacji ze statusu bezrobotnego</t>
  </si>
  <si>
    <t>- podjęcia nauki</t>
  </si>
  <si>
    <t>- osiągnięcia wieku emerytalnego</t>
  </si>
  <si>
    <t>- innych</t>
  </si>
  <si>
    <t>wzrost/spadek</t>
  </si>
  <si>
    <t>wzrost/spadek w %</t>
  </si>
  <si>
    <t xml:space="preserve">                      </t>
  </si>
  <si>
    <t xml:space="preserve">               województwo podkarpackie</t>
  </si>
  <si>
    <t>Kategorie</t>
  </si>
  <si>
    <t>- po pracach społecznie użytecznych</t>
  </si>
  <si>
    <t>- pracy niesubsydiowanej</t>
  </si>
  <si>
    <t>- pracy subsydiowanej:</t>
  </si>
  <si>
    <t>z powodu podjęcia pracy</t>
  </si>
  <si>
    <t>- odmowy bez uzasadnionej przyczyny przyjęcia propozycji odpowiedniej pracy lub innej formy pomocy, w tym w ramach Programu Aktywizacja i Integracja</t>
  </si>
  <si>
    <t>w liczbach</t>
  </si>
  <si>
    <t>z ogółu bezrobotnych, którzy podjęli pracę</t>
  </si>
  <si>
    <t>poprzednio pracujący (ogółem)</t>
  </si>
  <si>
    <t>w mln zł</t>
  </si>
  <si>
    <t>* Kategoria ta zawiera koszty należne instytucjom szkoleniowym, koszty egzaminów, licencji bez stypendiów i składek na ubezpieczenie społeczne.</t>
  </si>
  <si>
    <t>w tym kobiet</t>
  </si>
  <si>
    <t>średnie ogólnokształcące</t>
  </si>
  <si>
    <t>wzrost/spadek w liczbach</t>
  </si>
  <si>
    <t>---</t>
  </si>
  <si>
    <t>w tym bezrobotni posiadający gospodarstwo rolne</t>
  </si>
  <si>
    <t>do 30 roku życia</t>
  </si>
  <si>
    <t xml:space="preserve"> </t>
  </si>
  <si>
    <t>długotrwale bezrobotni</t>
  </si>
  <si>
    <t>powyżej 50 roku życia</t>
  </si>
  <si>
    <t>korzystający ze świadczeń pomocy społecznej</t>
  </si>
  <si>
    <t>posiadający co najmniej jedno dziecko do 6 roku życia</t>
  </si>
  <si>
    <t>posiadający co najmniej jedno dziecko niepełnosprawne do 18 roku życia</t>
  </si>
  <si>
    <t>od 31 do 50 roku życia</t>
  </si>
  <si>
    <t>w tym kobiety</t>
  </si>
  <si>
    <t>do 30 roku życia*</t>
  </si>
  <si>
    <t>powyżej 50 roku życia**</t>
  </si>
  <si>
    <t>** Bezrobotny powyżej 50 roku życia – w dniu zastosowania wobec niego usług lub instrumentów rynku pracy ukończył co najmniej 50 rok życia.</t>
  </si>
  <si>
    <t>w tym zwolnieni z przyczyn dotyczących zakładu pracy</t>
  </si>
  <si>
    <t xml:space="preserve">                 województwo podkarpackie</t>
  </si>
  <si>
    <t>w tym osoby zwolnione z przyczyn dotyczących zakładu pracy</t>
  </si>
  <si>
    <t>w tym do 25 roku życia</t>
  </si>
  <si>
    <t>w tym bonu na zasiedlenie</t>
  </si>
  <si>
    <t>wzrost/spadek                    ogółem</t>
  </si>
  <si>
    <t>osoby poprzednio pracujące</t>
  </si>
  <si>
    <t>wzrost/spadek
ogółem</t>
  </si>
  <si>
    <t>%</t>
  </si>
  <si>
    <t>w tym:</t>
  </si>
  <si>
    <t xml:space="preserve">w tym wybrane sekcje: </t>
  </si>
  <si>
    <t>A</t>
  </si>
  <si>
    <t>B</t>
  </si>
  <si>
    <t>AB</t>
  </si>
  <si>
    <t xml:space="preserve">   w tym powracający do rejestracji:</t>
  </si>
  <si>
    <t xml:space="preserve">  z tego rejestrujący się:</t>
  </si>
  <si>
    <t>-  prac interwencyjnych</t>
  </si>
  <si>
    <t>-  robót publicznych</t>
  </si>
  <si>
    <t>-  otrzymania dotacji na uruchomienie działalności gospodarczej</t>
  </si>
  <si>
    <t>- podjęcia pracy w ramach refundacji kosztów zatrudnienia bezrobotnego</t>
  </si>
  <si>
    <t>- podjęcia pracy poza miejscem zamieszkania w ramach bonu na zasiedlenie</t>
  </si>
  <si>
    <t>- podjęcia pracy w ramach bonu zatrudnieniowego</t>
  </si>
  <si>
    <t>- podjęcia pracy w ramach świadczenia aktywizacyjnego</t>
  </si>
  <si>
    <t>- podjęcia pracy w ramach grantu na telepracę</t>
  </si>
  <si>
    <t>- podjęcia pracy w ramach refundacji składek na ubezpieczenia społeczne</t>
  </si>
  <si>
    <t>- podjęcia pracy w ramach dofinansowania wynagrodzenia za zatrudnienie skierowanego bezrobotnego powyżej 50 roku życia</t>
  </si>
  <si>
    <t xml:space="preserve"> - podjęcia pracy subsydiowanej (inne)</t>
  </si>
  <si>
    <t xml:space="preserve"> z innego powodu niż podjęcie pracy</t>
  </si>
  <si>
    <t>- nie potwierdzenia gotowości do pracy</t>
  </si>
  <si>
    <t>poprzednio pracujący</t>
  </si>
  <si>
    <t>z tego w przedziałach czasu</t>
  </si>
  <si>
    <t>wykształcenie</t>
  </si>
  <si>
    <t>staż pracy</t>
  </si>
  <si>
    <t>wiek w latach</t>
  </si>
  <si>
    <t>*Bezrobotny długotrwale – pozostający w rejestrze powiatowego urzędu pracy łącznie przez okres ponad 12 miesięcy w okresie ostatnich 2 lat, z wyłączeniem okresów odbywania stażu i przygotowania zawodowego dorosłych.</t>
  </si>
  <si>
    <t>bezrobotni długotrwale*</t>
  </si>
  <si>
    <t>bezrobotni w wieku</t>
  </si>
  <si>
    <t>bezrobotni ogółem</t>
  </si>
  <si>
    <t>kategorie</t>
  </si>
  <si>
    <t>bezrobotni poprzednio pracujący</t>
  </si>
  <si>
    <t>powiaty</t>
  </si>
  <si>
    <t>liczba bezrobotnych</t>
  </si>
  <si>
    <t>stopa bezrobocia</t>
  </si>
  <si>
    <t>nowo zarejestrowani bezrobotni "napływ"</t>
  </si>
  <si>
    <t>bezrobotni wyłączeni z rejestru "odpływ" (ogółem)</t>
  </si>
  <si>
    <t>wyłączeni z rejestru z utratą statusu bezrobotnych</t>
  </si>
  <si>
    <t>wyłączeni z rejestru bez utraty statusu bezrobtnych</t>
  </si>
  <si>
    <t>wyszczególnienie</t>
  </si>
  <si>
    <t xml:space="preserve">przetwórstwo przemysłowe </t>
  </si>
  <si>
    <t xml:space="preserve">budownictwo </t>
  </si>
  <si>
    <t>pozostała działalność usługowa</t>
  </si>
  <si>
    <t xml:space="preserve">działalność w zakresie usług administrowania i działalność wspierająca </t>
  </si>
  <si>
    <t xml:space="preserve">transport i gospodarka magazynowa </t>
  </si>
  <si>
    <t xml:space="preserve">edukacja </t>
  </si>
  <si>
    <t>grupy zawodów</t>
  </si>
  <si>
    <t>kody zawodów</t>
  </si>
  <si>
    <t>liczba osób bezrobotnych</t>
  </si>
  <si>
    <t xml:space="preserve">kierownicy ds. zarządzania i handlu </t>
  </si>
  <si>
    <t xml:space="preserve">kierownicy ds. produkcji i usług </t>
  </si>
  <si>
    <t>specjaliści nauk fizycznych, matematycznych i technicznych</t>
  </si>
  <si>
    <t xml:space="preserve">specjaliści ds. zdrowia </t>
  </si>
  <si>
    <t xml:space="preserve">specjaliści nauczania i wychowania </t>
  </si>
  <si>
    <t xml:space="preserve">specjaliści ds. ekonomicznych i zarządzania </t>
  </si>
  <si>
    <t xml:space="preserve">specjaliści ds. technologii informacyjno – komunikacyjnych </t>
  </si>
  <si>
    <t xml:space="preserve">specjaliści z dziedziny prawa, dziedzin społecznych i kultury </t>
  </si>
  <si>
    <t xml:space="preserve">średni personel nauk fizycznych, chemicznych i technicznych </t>
  </si>
  <si>
    <t xml:space="preserve">średni personel ds. zdrowia </t>
  </si>
  <si>
    <t xml:space="preserve">średni personel ds. biznesu i administracji </t>
  </si>
  <si>
    <t xml:space="preserve">średni personel z dziedziny prawa, spraw społecznych, kultury i pokrewny </t>
  </si>
  <si>
    <t xml:space="preserve">technicy informatycy </t>
  </si>
  <si>
    <t xml:space="preserve">pracownicy obsługi klienta </t>
  </si>
  <si>
    <t xml:space="preserve">pozostali pracownicy obsługi biura </t>
  </si>
  <si>
    <t xml:space="preserve">pracownicy usług osobistych </t>
  </si>
  <si>
    <t xml:space="preserve">sprzedawcy i pokrewni </t>
  </si>
  <si>
    <t xml:space="preserve">pracownicy opieki osobistej i pokrewni </t>
  </si>
  <si>
    <t xml:space="preserve">pracownicy usług ochrony </t>
  </si>
  <si>
    <t xml:space="preserve">rolnicy produkcji towarowej </t>
  </si>
  <si>
    <t xml:space="preserve">leśnicy i rybacy </t>
  </si>
  <si>
    <t xml:space="preserve">rolnicy i rybacy pracujący na własne potrzeby </t>
  </si>
  <si>
    <t xml:space="preserve">robotnicy obróbki metali, mechanicy maszyn i urządzeń i pokrewni </t>
  </si>
  <si>
    <t xml:space="preserve">rzemieślnicy i robotnicy poligraficzni </t>
  </si>
  <si>
    <t xml:space="preserve">elektrycy i elektronicy </t>
  </si>
  <si>
    <t xml:space="preserve">operatorzy maszyn i urządzeń wydobywczych i przetwórczych </t>
  </si>
  <si>
    <t xml:space="preserve">monterzy </t>
  </si>
  <si>
    <t xml:space="preserve">kierowcy i operatorzy pojazdów </t>
  </si>
  <si>
    <t xml:space="preserve">pomoce domowe i sprzątaczki </t>
  </si>
  <si>
    <t xml:space="preserve">robotnicy pomocniczy w rolnictwie, leśnictwie i rybołówstwie </t>
  </si>
  <si>
    <t xml:space="preserve">robotnicy pomocniczy w górnictwie, przemyśle, budownictwie i transporcie </t>
  </si>
  <si>
    <t xml:space="preserve">pracownicy pomocniczy przygotowujący posiłki </t>
  </si>
  <si>
    <t xml:space="preserve">sprzedawcy uliczni i pracownicy świadczący usługi na ulicach </t>
  </si>
  <si>
    <t xml:space="preserve">ładowacze nieczystości i inni pracownicy przy pracach prostych </t>
  </si>
  <si>
    <t xml:space="preserve">oficerowie sił zbrojnych </t>
  </si>
  <si>
    <t xml:space="preserve">podoficerowie sił zbrojnych </t>
  </si>
  <si>
    <t xml:space="preserve">żołnierze szeregowi </t>
  </si>
  <si>
    <t>bez zawodu</t>
  </si>
  <si>
    <t xml:space="preserve">kierownicy w branży hotelarskiej, handlu    i innych branżach usługowych </t>
  </si>
  <si>
    <t>specjaliści</t>
  </si>
  <si>
    <t>technicy i inny średni personel</t>
  </si>
  <si>
    <t>pracownicy biurowi</t>
  </si>
  <si>
    <t>pracownicy usług osobistych i sprzedawcy</t>
  </si>
  <si>
    <t>rolnicy, ogrodnicy, leśnicy i rybacy</t>
  </si>
  <si>
    <t>robotnicy przemysłowi i rzemieślnicy</t>
  </si>
  <si>
    <t>operatorzy i monterzy maszyn i urządzeń</t>
  </si>
  <si>
    <t>pracownicy przy pracach prostych</t>
  </si>
  <si>
    <t>siły zbrojne</t>
  </si>
  <si>
    <t>z zawodem</t>
  </si>
  <si>
    <t>razem</t>
  </si>
  <si>
    <t>staż</t>
  </si>
  <si>
    <t>prace społecznie użyteczne</t>
  </si>
  <si>
    <t>refundacja kosztów utworzenia stanowiska pracy</t>
  </si>
  <si>
    <t>województwo podkarpackie</t>
  </si>
  <si>
    <t>Grupy zawodów</t>
  </si>
  <si>
    <t>środki na podjęcie działalności gospodarczej</t>
  </si>
  <si>
    <t>wzrost/spadek (liczba)</t>
  </si>
  <si>
    <t>wzrost/spadek (%)</t>
  </si>
  <si>
    <t>wzrost/spadek  %</t>
  </si>
  <si>
    <t>I półrocze</t>
  </si>
  <si>
    <t>I półrocze 2016</t>
  </si>
  <si>
    <t xml:space="preserve">    w tym w ramach bonu szkoleniowego</t>
  </si>
  <si>
    <t xml:space="preserve">    w tym w ramach bonu stażowego</t>
  </si>
  <si>
    <t xml:space="preserve">    w tym w ramach Programu Aktywizacja i Integracja</t>
  </si>
  <si>
    <t>wzrost / spadek %</t>
  </si>
  <si>
    <t xml:space="preserve">  w tym zwolnieni z przyczyn dotyczących zakładu pracy</t>
  </si>
  <si>
    <t xml:space="preserve"> bezrobotni posiadający prawo do zasiłku w podziale na powiaty</t>
  </si>
  <si>
    <t>wzrost/spadek %</t>
  </si>
  <si>
    <t xml:space="preserve">wzrost/spadek %
</t>
  </si>
  <si>
    <t>%*</t>
  </si>
  <si>
    <t xml:space="preserve">                    województwo podkarpackie</t>
  </si>
  <si>
    <t>w okresie I półrocza 2016 r.</t>
  </si>
  <si>
    <t>śregnia liczba bezrobotnych na 1 ofertę pracy w półroczu</t>
  </si>
  <si>
    <t>w tym zwolnieni z przyczyn dot. zakładów pracy</t>
  </si>
  <si>
    <t>kumulatywna liczba bezrobotnych I półrocze 2016</t>
  </si>
  <si>
    <t>----</t>
  </si>
  <si>
    <t>czas pozostawania bez pracy w miesiącach</t>
  </si>
  <si>
    <t>I półrocze 2016 r.</t>
  </si>
  <si>
    <t>struktura powiatowa bezrobotnych dotychczas niepracujących</t>
  </si>
  <si>
    <t>% w ogółem</t>
  </si>
  <si>
    <t>oferty pracy</t>
  </si>
  <si>
    <t>osoby zgłoszone do zwolnienia</t>
  </si>
  <si>
    <t>osoby zwolnione</t>
  </si>
  <si>
    <t>I półrocze danego roku</t>
  </si>
  <si>
    <t>bezrobotni w szczególnej syt. na rynku pracy</t>
  </si>
  <si>
    <t>Bezrobotni ogółem</t>
  </si>
  <si>
    <t>** Za 100,0% przyjęto poziom z analogicznego okresu ubiegłego półrocza.</t>
  </si>
  <si>
    <t>* Za 100,0 przyjęto nowo zarejestrowanych bezrobotnych (napływ ogółem).</t>
  </si>
  <si>
    <t>Porównanie poziomów "napływu" w okresie sprawozdawczym.</t>
  </si>
  <si>
    <t>30 VI 2016</t>
  </si>
  <si>
    <t>31 XII 2016</t>
  </si>
  <si>
    <t>30 VI 2017</t>
  </si>
  <si>
    <t>I półrocze 2017</t>
  </si>
  <si>
    <t>%**</t>
  </si>
  <si>
    <t>"napływ" bezrobotnych</t>
  </si>
  <si>
    <t xml:space="preserve">                    w roku sprawozdawczym, województwo podkarpackie</t>
  </si>
  <si>
    <t xml:space="preserve">                    w półroczu sprawozdawczym, województwo podkarpackie</t>
  </si>
  <si>
    <t xml:space="preserve">Tabela III.  BEZROBOTNI ZAREJESTROWANI "NAPŁYW" </t>
  </si>
  <si>
    <t>Tabela I. STAN I STRUKTURA OSÓB BEZROBOTNYCH ZAREJESTROWANYCH W PUP</t>
  </si>
  <si>
    <t xml:space="preserve">                  Stan w końcu okresu, województwo podkarpackie</t>
  </si>
  <si>
    <t>Tabela Ia. STAN I STRUKTURA OSÓB BEZROBOTNYCH ZAREJESTROWANYCH W PUP</t>
  </si>
  <si>
    <t>Tabela II.  BEZROBOTNI W PUP ORAZ STOPA BEZROBOCIA WG POWIATÓW</t>
  </si>
  <si>
    <t xml:space="preserve">                  Stan w końcu okresu</t>
  </si>
  <si>
    <t>Tabela IV. "NAPŁYW" BEZROBOTNYCH W POWIATACH</t>
  </si>
  <si>
    <t xml:space="preserve">Tabela V. BEZROBOTNI WYŁĄCZENI Z REJESTRU "ODPŁYW" </t>
  </si>
  <si>
    <t xml:space="preserve">                w roku sprawozdawczym, województwo podkarpackie</t>
  </si>
  <si>
    <t>*Bank Danych Loklanych www.stat.gov.pl</t>
  </si>
  <si>
    <t>31 XII 2016*</t>
  </si>
  <si>
    <t>Podjęcia  pracy subsydiowanej   z  powodu:</t>
  </si>
  <si>
    <t xml:space="preserve">            w tym podjęcie działalności gospodarczej (niesubsydiowane)</t>
  </si>
  <si>
    <t>"odpływ" bezrobotnych, w tym osoby, które podjęły pracę</t>
  </si>
  <si>
    <t>30 VI 2016 r.</t>
  </si>
  <si>
    <t>30 VI 2017 r.</t>
  </si>
  <si>
    <t>liczba bezrobotnych ogółem
30 VI 2017</t>
  </si>
  <si>
    <t xml:space="preserve">30 VI 2017 </t>
  </si>
  <si>
    <t>parlamentarzyści, wyżsi urzędnicy i kierownicy</t>
  </si>
  <si>
    <t xml:space="preserve">                  województwo podkarpackie</t>
  </si>
  <si>
    <t>kumulatywna liczba bezrobotnych I półrocze 2017</t>
  </si>
  <si>
    <t>liczba zgłoszonych miejsc ogółem I półroczu 2017 r.</t>
  </si>
  <si>
    <t>w okresie I półrocza 2017 r.</t>
  </si>
  <si>
    <t>I półrocze 2017 r.</t>
  </si>
  <si>
    <t xml:space="preserve">                     województwo podkarpackie</t>
  </si>
  <si>
    <t xml:space="preserve">                   województwo podkarpackie</t>
  </si>
  <si>
    <t>policealne i średnie zawodowe</t>
  </si>
  <si>
    <t>liczba</t>
  </si>
  <si>
    <t>Tabela VI. BEZROBOTNI, KTÓRZY PODJĘLI PRACĘ</t>
  </si>
  <si>
    <t>Tabela VII. "ODPŁYW" BEZROBOTNYCH W POWIATACH</t>
  </si>
  <si>
    <t>Tabela VIII. BEZROBOTNI POSIADAJĄCY PRAWO DO ZASIŁKU</t>
  </si>
  <si>
    <t xml:space="preserve">                      województwo podkarpackie</t>
  </si>
  <si>
    <t>Tabela IX. BEZROBOTNI ZAREJESTROWANI WG WIEKU</t>
  </si>
  <si>
    <t>Tabela X. BEZROBOTNI ZAREJESTROWANI WG WYKSZTAŁCENIA</t>
  </si>
  <si>
    <t>Tabela XI. BEZROBOTNI ZAREJESTROWANI WG STAŻU PRACY</t>
  </si>
  <si>
    <t>Tabela XII. ZAREJESTROWANI BEZROBOTNI  WG WIEKU I CZASU POZOSTAWANIA BEZ PRACY</t>
  </si>
  <si>
    <t>Tabela XIII. ZAREJESTROWANI BEZROBOTNI  WG WYKSZTAŁCENIA I CZASU POZOSTAWANIA BEZ PRACY</t>
  </si>
  <si>
    <t>Tabela XIV. ZAREJESTROWANI BEZROBOTNI  WG STAŻU PRACY I CZASU POZOSTAWANIA BEZ PRACY</t>
  </si>
  <si>
    <t>Tabela XV. BEZROBOTNI ZAMIESZKALI NA WSI</t>
  </si>
  <si>
    <t>bezrobotni zamieszkali na wsi wg powiatów</t>
  </si>
  <si>
    <t>Tablica XXV. LICZBA BEZROBOTNYCH W WYBRANYCH FORMACH AKTYWIZACJI</t>
  </si>
  <si>
    <t xml:space="preserve">                       województwo podkarpackie</t>
  </si>
  <si>
    <t>Tabela XXVI. ZGŁOSZENIA ZWOLNIEŃ Z PRZYCZYN DOTYCZĄCYCH PRACODAWCÓW</t>
  </si>
  <si>
    <t xml:space="preserve">                       w roku sprawozdawczym</t>
  </si>
  <si>
    <t>pracownicy (ogółem)</t>
  </si>
  <si>
    <t>z zakładów sektora publicznego</t>
  </si>
  <si>
    <t>z zakładów sektora prywatnego</t>
  </si>
  <si>
    <t>I pół '17</t>
  </si>
  <si>
    <t>I pół '16</t>
  </si>
  <si>
    <t>I pół '15</t>
  </si>
  <si>
    <t>I pół '14</t>
  </si>
  <si>
    <t>I pół '13</t>
  </si>
  <si>
    <t>I pół '12</t>
  </si>
  <si>
    <t>I pół '11</t>
  </si>
  <si>
    <t>I pół '10</t>
  </si>
  <si>
    <t>I pół '09</t>
  </si>
  <si>
    <t>I pół '08</t>
  </si>
  <si>
    <t>I pół '07</t>
  </si>
  <si>
    <t>I pół '06</t>
  </si>
  <si>
    <t>I pół '05</t>
  </si>
  <si>
    <t>I pół '04</t>
  </si>
  <si>
    <t>17</t>
  </si>
  <si>
    <t>16</t>
  </si>
  <si>
    <t>11</t>
  </si>
  <si>
    <t>07</t>
  </si>
  <si>
    <t>08</t>
  </si>
  <si>
    <t>09</t>
  </si>
  <si>
    <t>z aktywnych form promocji zatrudnienia:</t>
  </si>
  <si>
    <t xml:space="preserve">     aktywne formy promocji zatrudnienia</t>
  </si>
  <si>
    <t xml:space="preserve">     pasywne formy - zasiłki dla bezrobotnych</t>
  </si>
  <si>
    <t>staże</t>
  </si>
  <si>
    <t>środki dla pracodawców na wyposażenie i doposażenie miejsc pracy</t>
  </si>
  <si>
    <r>
      <t xml:space="preserve">pozostałe aktywne formy </t>
    </r>
    <r>
      <rPr>
        <vertAlign val="superscript"/>
        <sz val="11"/>
        <color theme="1"/>
        <rFont val="Times New Roman"/>
        <family val="1"/>
        <charset val="238"/>
      </rPr>
      <t>1</t>
    </r>
  </si>
  <si>
    <t>** Kategoria ta zawiera stypendia dla uczestników i składki na ubezpieczenie społeczne za okres stażu, przygotowania zawodowego dorosłych</t>
  </si>
  <si>
    <t xml:space="preserve">      realizacji studiów podyplomowych i szkolenia oraz stypendia i składki na ubezpieczenia społeczne za okres kontynuowania nauki. </t>
  </si>
  <si>
    <t>% do ogółem</t>
  </si>
  <si>
    <t>% aktywnych form</t>
  </si>
  <si>
    <t>Tabela XXIV. WYDATKI REALIZOWANE Z FUNDUSZU PRACY</t>
  </si>
  <si>
    <t>Razem</t>
  </si>
  <si>
    <t>Tabela XXII. Wolne miejsca pracy i miejsca aktywizacji zawodowej zgłoszone</t>
  </si>
  <si>
    <t xml:space="preserve">                       przez pracodawców do PUP</t>
  </si>
  <si>
    <t xml:space="preserve">                        województwo podkarpackie</t>
  </si>
  <si>
    <t>Tabela XXII a. ZMIANY W LICZBIE WOLNYCH MIEJSC PRACY I MIEJSC AKTYWIZACJI ZAWODOWEJ ZGŁOSZONYCH PRZEZ PRACODAWCÓW DO PUP</t>
  </si>
  <si>
    <t xml:space="preserve">                         województwo podkarpackie, w okresie półrocza sprawozdawczego</t>
  </si>
  <si>
    <t>B I pół 2016</t>
  </si>
  <si>
    <t>B I pół 2017</t>
  </si>
  <si>
    <t>w okresie I pół 2017 r.</t>
  </si>
  <si>
    <t>pracy sezonowej</t>
  </si>
  <si>
    <t>wzrost/spadek - liczba</t>
  </si>
  <si>
    <t>Tabela XVI. BEZROBOTNI W SZCZEGÓLNEJ SYTUACJI NA RYNKU PRACY</t>
  </si>
  <si>
    <t>Tabela XVII. BEZROBOTNI DŁUGOTRWALE</t>
  </si>
  <si>
    <t>Tabela XVIII. BEZROBOTNI WG WIEKU - W TYM DO 30 ROKU ŻYCIA I POWYŻEJ</t>
  </si>
  <si>
    <t>Tabela XIX. BEZROBOTNI POPRZEDNIO PRACUJĄCY WEDŁUG POLSKIEJ</t>
  </si>
  <si>
    <t xml:space="preserve">handel hurtowy i detaliczny, naprawa pojazdów samochodowych i motocykli </t>
  </si>
  <si>
    <t xml:space="preserve">administracja publiczna i obrona narodowa; obowiązkowe zabezpieczenia społeczne </t>
  </si>
  <si>
    <t xml:space="preserve">działalność związana z zakwaterowaniem i usługami gastronomicznymi </t>
  </si>
  <si>
    <t xml:space="preserve">rolnictwo, leśnictwo, łowiectwo i rybactwo </t>
  </si>
  <si>
    <t xml:space="preserve">działalność profesjonalna, naukowa i techniczna </t>
  </si>
  <si>
    <t>działalność finansowa i ubezpieczeniowa</t>
  </si>
  <si>
    <t>działalność związana z kulturą rozrywką i rekreacją</t>
  </si>
  <si>
    <t>opieka zdrowotna i pomoc społeczna</t>
  </si>
  <si>
    <t>oferty pracy zgłoszone w I półroczu 2017 r.</t>
  </si>
  <si>
    <t xml:space="preserve">                       KLASYFIKACJI DZIAŁALNOŚCI GOSPODARCZEJ</t>
  </si>
  <si>
    <t>Tabela XXI. ZMIANY LICZB BEZROBOTNYCH WG GRUP ZAWODOWYCH</t>
  </si>
  <si>
    <t>Tabela XX. BEROBOTNI WEDŁUG GRUP ZAWODÓW</t>
  </si>
  <si>
    <t>sekretarki, operatorzy urządzeń biurowych i pokrewni</t>
  </si>
  <si>
    <t xml:space="preserve">pracownicy ds. finansowo-statystycznych i ewidencji materiałowej </t>
  </si>
  <si>
    <t xml:space="preserve">robotnicy budowlani i pokrewni (z wyłączeniem elektryków) </t>
  </si>
  <si>
    <t>SPECJALIŚCI</t>
  </si>
  <si>
    <t>TECHNICY I INNY ŚREDNI PERSONEL</t>
  </si>
  <si>
    <t>PRACOWNICY BIUROWI</t>
  </si>
  <si>
    <t>PRACOWNICY USŁUG I SPRZEDAWCY</t>
  </si>
  <si>
    <t>ROLNICY, OGRODNICY, LEŚNICY I RYBACY</t>
  </si>
  <si>
    <t>ROBOTNICY PRZEMYSŁOWI I RZEMIEŚLNICY</t>
  </si>
  <si>
    <t>OPERATORZY I MONTERZY MASZYN I URZĄDZEŃ</t>
  </si>
  <si>
    <t>PRACOWNICY WYKONUJĄCY PRACE PROSTE</t>
  </si>
  <si>
    <t>SIŁY ZBROJNE</t>
  </si>
  <si>
    <t>BEZROBOTNI BEZ ZAWODU***</t>
  </si>
  <si>
    <t>BEZROBOTNI Z ZAWODEM</t>
  </si>
  <si>
    <t>Ogółem</t>
  </si>
  <si>
    <t xml:space="preserve">robotnicy w przetwórstwie spożywczym, obróbce drewna, produkcji wyrobów tekstylnych i pokrewni </t>
  </si>
  <si>
    <t xml:space="preserve">* W jednocyfrowych grupach zawodów, odsetek w stosunku do liczby bezrobotnych ogółem z zawodem (B=100%). </t>
  </si>
  <si>
    <t>** Wartości procentowe odpowiadające grupom dwucyfrowym obliczono dla danej grupy jednocyfrowej (GJ=100%).</t>
  </si>
  <si>
    <t>*** Odsetek dla bezrobotnych bez zawodu w stosunku do "ogłóem" (A+B=100%).</t>
  </si>
  <si>
    <t>przedstawiciele władz publicznych, wyżsi urzędnicy i dyrektorzy generalni **</t>
  </si>
  <si>
    <t>PRZEDSTAWICIELE WŁADZ PUBLICZNYCH, WYŻSI URZĘDNICY I KIEROWNICY *</t>
  </si>
  <si>
    <t xml:space="preserve">* W jednocyfrowych grupach zawodów, odsetek w stosunku do liczby ofert ogółem z zawodem (B=100%). </t>
  </si>
  <si>
    <t>*** Odsetek dla ofert bez zawodu w stosunku do "ogółem" (A+B=100%).</t>
  </si>
  <si>
    <t>Tabela XXIII. WOLNE MIEJSCA PRACY I MIEJSCA AKTYWIZACJI ZAWODOWEJ</t>
  </si>
  <si>
    <t xml:space="preserve">                       ZGŁOSZONE PRZEZ PRACODAWCÓW DO PUP</t>
  </si>
  <si>
    <t xml:space="preserve">                       województwo podkarpackie, aktywne i pasywne formy promocji zatrudnienia</t>
  </si>
  <si>
    <t xml:space="preserve">                         województwo podkarpackie, w okresie półrocza sprawozdawczego (c.d.)</t>
  </si>
  <si>
    <r>
      <rPr>
        <vertAlign val="superscript"/>
        <sz val="9"/>
        <color theme="1"/>
        <rFont val="Times New Roman"/>
        <family val="1"/>
        <charset val="238"/>
      </rPr>
      <t>1</t>
    </r>
    <r>
      <rPr>
        <sz val="9"/>
        <color theme="1"/>
        <rFont val="Times New Roman"/>
        <family val="1"/>
        <charset val="238"/>
      </rPr>
      <t xml:space="preserve"> Kategoria ta od 2016 r. zawiera refundację wynagrodzeń osobom będącym do 30 roku życia.</t>
    </r>
  </si>
  <si>
    <t>* Bezrobotny do 30 roku życia – do dnia zastosowania wobec niego usług lub instrumentów rynku pracy nie ukończył 30. roku życia.</t>
  </si>
  <si>
    <t>zas. zawodowym</t>
  </si>
  <si>
    <t>gimnazjalnym i pon.</t>
  </si>
  <si>
    <t>śr. ogólnokształcącym</t>
  </si>
  <si>
    <t>polic. i śr. zawod.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</si>
</sst>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0.0"/>
    <numFmt numFmtId="165" formatCode="#,##0.0"/>
    <numFmt numFmtId="166" formatCode="_-* #,##0.0\ _z_ł_-;\-* #,##0.0\ _z_ł_-;_-* &quot;-&quot;??\ _z_ł_-;_-@_-"/>
    <numFmt numFmtId="167" formatCode="#,##0.00\ &quot;zł&quot;"/>
    <numFmt numFmtId="168" formatCode="0.00000"/>
    <numFmt numFmtId="169" formatCode="#,##0_ ;\-#,##0\ 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rgb="FF000000"/>
      <name val="Cambria"/>
      <family val="1"/>
      <charset val="238"/>
      <scheme val="major"/>
    </font>
    <font>
      <sz val="11"/>
      <color rgb="FF000000"/>
      <name val="Cambria"/>
      <family val="1"/>
      <charset val="238"/>
      <scheme val="major"/>
    </font>
    <font>
      <sz val="11"/>
      <color rgb="FFFF0000"/>
      <name val="Times New Roman"/>
      <family val="1"/>
      <charset val="238"/>
    </font>
    <font>
      <b/>
      <sz val="11"/>
      <color theme="1"/>
      <name val="Cambria"/>
      <family val="1"/>
      <charset val="238"/>
      <scheme val="major"/>
    </font>
    <font>
      <b/>
      <sz val="14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4"/>
      <color theme="1"/>
      <name val="Cambria"/>
      <family val="1"/>
      <charset val="238"/>
      <scheme val="major"/>
    </font>
    <font>
      <b/>
      <sz val="14"/>
      <color rgb="FF000000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4"/>
      <color rgb="FF000000"/>
      <name val="Cambria"/>
      <family val="1"/>
      <charset val="238"/>
      <scheme val="major"/>
    </font>
    <font>
      <b/>
      <sz val="12"/>
      <color rgb="FF000000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02">
    <xf numFmtId="0" fontId="0" fillId="0" borderId="0" xfId="0"/>
    <xf numFmtId="0" fontId="1" fillId="2" borderId="0" xfId="0" applyFont="1" applyFill="1"/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3" fontId="3" fillId="2" borderId="12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33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left" vertical="center" wrapText="1"/>
    </xf>
    <xf numFmtId="3" fontId="3" fillId="2" borderId="9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0" xfId="0" applyNumberFormat="1" applyFont="1" applyFill="1" applyBorder="1" applyAlignment="1">
      <alignment horizontal="center" vertical="center"/>
    </xf>
    <xf numFmtId="0" fontId="3" fillId="2" borderId="18" xfId="0" applyFont="1" applyFill="1" applyBorder="1"/>
    <xf numFmtId="0" fontId="3" fillId="2" borderId="32" xfId="0" applyFont="1" applyFill="1" applyBorder="1"/>
    <xf numFmtId="3" fontId="3" fillId="2" borderId="11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164" fontId="3" fillId="2" borderId="12" xfId="0" applyNumberFormat="1" applyFont="1" applyFill="1" applyBorder="1" applyAlignment="1">
      <alignment horizontal="center" vertical="center"/>
    </xf>
    <xf numFmtId="164" fontId="3" fillId="2" borderId="13" xfId="0" applyNumberFormat="1" applyFont="1" applyFill="1" applyBorder="1" applyAlignment="1">
      <alignment horizontal="center" vertical="center"/>
    </xf>
    <xf numFmtId="3" fontId="3" fillId="2" borderId="0" xfId="0" applyNumberFormat="1" applyFont="1" applyFill="1"/>
    <xf numFmtId="3" fontId="3" fillId="2" borderId="29" xfId="0" applyNumberFormat="1" applyFont="1" applyFill="1" applyBorder="1" applyAlignment="1">
      <alignment horizontal="center" vertical="center" wrapText="1"/>
    </xf>
    <xf numFmtId="3" fontId="3" fillId="2" borderId="30" xfId="0" applyNumberFormat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left" vertical="center" wrapText="1"/>
    </xf>
    <xf numFmtId="165" fontId="3" fillId="2" borderId="10" xfId="0" applyNumberFormat="1" applyFont="1" applyFill="1" applyBorder="1" applyAlignment="1">
      <alignment horizontal="center" vertical="center"/>
    </xf>
    <xf numFmtId="49" fontId="3" fillId="2" borderId="60" xfId="0" applyNumberFormat="1" applyFont="1" applyFill="1" applyBorder="1" applyAlignment="1">
      <alignment horizontal="left" vertical="center" wrapText="1"/>
    </xf>
    <xf numFmtId="165" fontId="3" fillId="2" borderId="48" xfId="0" applyNumberFormat="1" applyFont="1" applyFill="1" applyBorder="1" applyAlignment="1">
      <alignment horizontal="center" vertical="center"/>
    </xf>
    <xf numFmtId="49" fontId="3" fillId="2" borderId="33" xfId="0" applyNumberFormat="1" applyFont="1" applyFill="1" applyBorder="1" applyAlignment="1">
      <alignment horizontal="left" vertical="center" wrapText="1"/>
    </xf>
    <xf numFmtId="165" fontId="3" fillId="2" borderId="8" xfId="0" applyNumberFormat="1" applyFont="1" applyFill="1" applyBorder="1" applyAlignment="1">
      <alignment horizontal="center" vertical="center"/>
    </xf>
    <xf numFmtId="3" fontId="3" fillId="2" borderId="29" xfId="0" applyNumberFormat="1" applyFont="1" applyFill="1" applyBorder="1" applyAlignment="1">
      <alignment horizontal="center" vertical="center"/>
    </xf>
    <xf numFmtId="3" fontId="3" fillId="2" borderId="69" xfId="0" applyNumberFormat="1" applyFont="1" applyFill="1" applyBorder="1" applyAlignment="1">
      <alignment horizontal="center" vertical="center"/>
    </xf>
    <xf numFmtId="49" fontId="3" fillId="2" borderId="32" xfId="0" applyNumberFormat="1" applyFont="1" applyFill="1" applyBorder="1" applyAlignment="1">
      <alignment horizontal="left" vertical="center" wrapText="1"/>
    </xf>
    <xf numFmtId="165" fontId="3" fillId="2" borderId="13" xfId="0" applyNumberFormat="1" applyFont="1" applyFill="1" applyBorder="1" applyAlignment="1">
      <alignment horizontal="center" vertical="center"/>
    </xf>
    <xf numFmtId="0" fontId="3" fillId="2" borderId="67" xfId="0" applyFont="1" applyFill="1" applyBorder="1"/>
    <xf numFmtId="3" fontId="3" fillId="2" borderId="9" xfId="0" applyNumberFormat="1" applyFont="1" applyFill="1" applyBorder="1" applyAlignment="1">
      <alignment horizontal="center"/>
    </xf>
    <xf numFmtId="3" fontId="3" fillId="2" borderId="11" xfId="0" applyNumberFormat="1" applyFont="1" applyFill="1" applyBorder="1" applyAlignment="1">
      <alignment horizontal="center"/>
    </xf>
    <xf numFmtId="3" fontId="3" fillId="2" borderId="51" xfId="0" applyNumberFormat="1" applyFont="1" applyFill="1" applyBorder="1" applyAlignment="1">
      <alignment horizontal="center" vertical="center"/>
    </xf>
    <xf numFmtId="3" fontId="3" fillId="2" borderId="44" xfId="0" applyNumberFormat="1" applyFont="1" applyFill="1" applyBorder="1" applyAlignment="1">
      <alignment horizontal="center" vertical="center"/>
    </xf>
    <xf numFmtId="3" fontId="3" fillId="2" borderId="5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3" fontId="3" fillId="2" borderId="50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top"/>
    </xf>
    <xf numFmtId="3" fontId="3" fillId="2" borderId="34" xfId="0" applyNumberFormat="1" applyFont="1" applyFill="1" applyBorder="1" applyAlignment="1">
      <alignment horizontal="center" vertical="center"/>
    </xf>
    <xf numFmtId="3" fontId="3" fillId="2" borderId="30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horizontal="center" vertical="center"/>
    </xf>
    <xf numFmtId="0" fontId="3" fillId="2" borderId="0" xfId="1" applyNumberFormat="1" applyFont="1" applyFill="1"/>
    <xf numFmtId="0" fontId="1" fillId="2" borderId="0" xfId="1" applyNumberFormat="1" applyFont="1" applyFill="1"/>
    <xf numFmtId="3" fontId="3" fillId="2" borderId="1" xfId="1" applyNumberFormat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/>
    </xf>
    <xf numFmtId="165" fontId="3" fillId="2" borderId="8" xfId="0" applyNumberFormat="1" applyFont="1" applyFill="1" applyBorder="1" applyAlignment="1">
      <alignment horizontal="center" vertical="center" wrapText="1"/>
    </xf>
    <xf numFmtId="3" fontId="3" fillId="2" borderId="12" xfId="1" applyNumberFormat="1" applyFont="1" applyFill="1" applyBorder="1" applyAlignment="1">
      <alignment horizontal="center" vertical="center"/>
    </xf>
    <xf numFmtId="165" fontId="3" fillId="2" borderId="12" xfId="0" applyNumberFormat="1" applyFont="1" applyFill="1" applyBorder="1" applyAlignment="1">
      <alignment horizontal="center" vertical="center" wrapText="1"/>
    </xf>
    <xf numFmtId="165" fontId="3" fillId="2" borderId="38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/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Alignment="1"/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12" xfId="0" applyNumberFormat="1" applyFont="1" applyFill="1" applyBorder="1" applyAlignment="1">
      <alignment horizontal="center"/>
    </xf>
    <xf numFmtId="3" fontId="3" fillId="2" borderId="29" xfId="0" applyNumberFormat="1" applyFont="1" applyFill="1" applyBorder="1" applyAlignment="1">
      <alignment horizontal="center"/>
    </xf>
    <xf numFmtId="3" fontId="3" fillId="2" borderId="30" xfId="0" applyNumberFormat="1" applyFont="1" applyFill="1" applyBorder="1" applyAlignment="1">
      <alignment horizontal="center"/>
    </xf>
    <xf numFmtId="164" fontId="1" fillId="2" borderId="0" xfId="0" applyNumberFormat="1" applyFont="1" applyFill="1"/>
    <xf numFmtId="0" fontId="3" fillId="2" borderId="0" xfId="0" applyFont="1" applyFill="1" applyAlignment="1">
      <alignment horizontal="left" vertical="center"/>
    </xf>
    <xf numFmtId="164" fontId="3" fillId="2" borderId="44" xfId="0" applyNumberFormat="1" applyFont="1" applyFill="1" applyBorder="1" applyAlignment="1">
      <alignment horizontal="center" vertical="center"/>
    </xf>
    <xf numFmtId="164" fontId="3" fillId="2" borderId="52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7" fillId="3" borderId="0" xfId="0" applyFont="1" applyFill="1" applyBorder="1"/>
    <xf numFmtId="3" fontId="7" fillId="4" borderId="7" xfId="0" applyNumberFormat="1" applyFont="1" applyFill="1" applyBorder="1" applyAlignment="1">
      <alignment horizontal="center" vertical="center"/>
    </xf>
    <xf numFmtId="3" fontId="7" fillId="4" borderId="9" xfId="0" applyNumberFormat="1" applyFont="1" applyFill="1" applyBorder="1" applyAlignment="1">
      <alignment horizontal="center" vertical="center"/>
    </xf>
    <xf numFmtId="3" fontId="7" fillId="4" borderId="50" xfId="0" applyNumberFormat="1" applyFont="1" applyFill="1" applyBorder="1" applyAlignment="1">
      <alignment horizontal="center" vertical="center"/>
    </xf>
    <xf numFmtId="3" fontId="7" fillId="4" borderId="51" xfId="0" applyNumberFormat="1" applyFont="1" applyFill="1" applyBorder="1" applyAlignment="1">
      <alignment horizontal="center" vertical="center"/>
    </xf>
    <xf numFmtId="3" fontId="7" fillId="4" borderId="44" xfId="0" applyNumberFormat="1" applyFont="1" applyFill="1" applyBorder="1" applyAlignment="1">
      <alignment horizontal="center" vertical="center"/>
    </xf>
    <xf numFmtId="3" fontId="7" fillId="4" borderId="4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wrapText="1"/>
    </xf>
    <xf numFmtId="0" fontId="7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3" fontId="7" fillId="4" borderId="2" xfId="0" quotePrefix="1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165" fontId="7" fillId="4" borderId="44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7" fillId="4" borderId="7" xfId="0" quotePrefix="1" applyNumberFormat="1" applyFont="1" applyFill="1" applyBorder="1" applyAlignment="1">
      <alignment horizontal="center" vertical="center"/>
    </xf>
    <xf numFmtId="0" fontId="1" fillId="2" borderId="0" xfId="0" applyFont="1" applyFill="1"/>
    <xf numFmtId="0" fontId="3" fillId="2" borderId="19" xfId="0" applyFont="1" applyFill="1" applyBorder="1" applyAlignment="1">
      <alignment horizontal="left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5" fontId="3" fillId="2" borderId="38" xfId="0" applyNumberFormat="1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left" vertical="center" wrapText="1"/>
    </xf>
    <xf numFmtId="3" fontId="3" fillId="2" borderId="16" xfId="0" applyNumberFormat="1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2" borderId="0" xfId="0" applyFont="1" applyFill="1"/>
    <xf numFmtId="3" fontId="3" fillId="2" borderId="9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 vertical="center" wrapText="1" indent="3"/>
    </xf>
    <xf numFmtId="3" fontId="3" fillId="2" borderId="34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3" fontId="3" fillId="2" borderId="11" xfId="0" applyNumberFormat="1" applyFont="1" applyFill="1" applyBorder="1" applyAlignment="1">
      <alignment horizontal="center" vertical="center" wrapText="1"/>
    </xf>
    <xf numFmtId="4" fontId="3" fillId="2" borderId="38" xfId="0" applyNumberFormat="1" applyFont="1" applyFill="1" applyBorder="1" applyAlignment="1">
      <alignment horizontal="center" vertical="center" wrapText="1"/>
    </xf>
    <xf numFmtId="4" fontId="3" fillId="2" borderId="51" xfId="0" applyNumberFormat="1" applyFont="1" applyFill="1" applyBorder="1" applyAlignment="1">
      <alignment horizontal="center" vertical="center" wrapText="1"/>
    </xf>
    <xf numFmtId="4" fontId="3" fillId="2" borderId="46" xfId="0" applyNumberFormat="1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vertical="center"/>
    </xf>
    <xf numFmtId="49" fontId="3" fillId="2" borderId="18" xfId="0" applyNumberFormat="1" applyFont="1" applyFill="1" applyBorder="1" applyAlignment="1">
      <alignment horizontal="left" vertical="center" wrapText="1" indent="3"/>
    </xf>
    <xf numFmtId="0" fontId="3" fillId="2" borderId="0" xfId="0" applyFont="1" applyFill="1" applyAlignment="1">
      <alignment horizontal="left" wrapText="1"/>
    </xf>
    <xf numFmtId="49" fontId="3" fillId="2" borderId="19" xfId="0" applyNumberFormat="1" applyFont="1" applyFill="1" applyBorder="1" applyAlignment="1">
      <alignment horizontal="left" vertical="center" wrapText="1"/>
    </xf>
    <xf numFmtId="165" fontId="3" fillId="2" borderId="8" xfId="0" applyNumberFormat="1" applyFont="1" applyFill="1" applyBorder="1" applyAlignment="1">
      <alignment horizontal="center"/>
    </xf>
    <xf numFmtId="165" fontId="3" fillId="2" borderId="10" xfId="0" applyNumberFormat="1" applyFont="1" applyFill="1" applyBorder="1" applyAlignment="1">
      <alignment horizontal="center"/>
    </xf>
    <xf numFmtId="165" fontId="3" fillId="2" borderId="13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left" vertical="center" wrapText="1" indent="2"/>
    </xf>
    <xf numFmtId="0" fontId="3" fillId="2" borderId="32" xfId="0" applyFont="1" applyFill="1" applyBorder="1" applyAlignment="1">
      <alignment horizontal="left" vertical="center" wrapText="1" indent="2"/>
    </xf>
    <xf numFmtId="0" fontId="3" fillId="0" borderId="0" xfId="0" applyFont="1"/>
    <xf numFmtId="49" fontId="3" fillId="2" borderId="18" xfId="0" applyNumberFormat="1" applyFont="1" applyFill="1" applyBorder="1" applyAlignment="1">
      <alignment horizontal="left" vertical="center" wrapText="1" indent="5"/>
    </xf>
    <xf numFmtId="49" fontId="3" fillId="2" borderId="32" xfId="0" applyNumberFormat="1" applyFont="1" applyFill="1" applyBorder="1" applyAlignment="1">
      <alignment horizontal="left" vertical="center" wrapText="1" indent="5"/>
    </xf>
    <xf numFmtId="3" fontId="1" fillId="2" borderId="0" xfId="0" applyNumberFormat="1" applyFont="1" applyFill="1"/>
    <xf numFmtId="165" fontId="3" fillId="2" borderId="8" xfId="2" applyNumberFormat="1" applyFont="1" applyFill="1" applyBorder="1" applyAlignment="1">
      <alignment horizontal="center" vertical="center" wrapText="1"/>
    </xf>
    <xf numFmtId="165" fontId="3" fillId="2" borderId="44" xfId="0" applyNumberFormat="1" applyFont="1" applyFill="1" applyBorder="1" applyAlignment="1">
      <alignment horizontal="center" vertical="center" wrapText="1"/>
    </xf>
    <xf numFmtId="165" fontId="3" fillId="2" borderId="38" xfId="2" applyNumberFormat="1" applyFont="1" applyFill="1" applyBorder="1" applyAlignment="1">
      <alignment horizontal="center" vertical="center" wrapText="1"/>
    </xf>
    <xf numFmtId="165" fontId="3" fillId="2" borderId="83" xfId="0" applyNumberFormat="1" applyFont="1" applyFill="1" applyBorder="1" applyAlignment="1">
      <alignment horizontal="center" vertical="center" wrapText="1"/>
    </xf>
    <xf numFmtId="3" fontId="3" fillId="2" borderId="20" xfId="0" applyNumberFormat="1" applyFont="1" applyFill="1" applyBorder="1" applyAlignment="1">
      <alignment horizontal="center" vertical="center" wrapText="1"/>
    </xf>
    <xf numFmtId="165" fontId="3" fillId="2" borderId="20" xfId="0" applyNumberFormat="1" applyFont="1" applyFill="1" applyBorder="1" applyAlignment="1">
      <alignment horizontal="center" vertical="center" wrapText="1"/>
    </xf>
    <xf numFmtId="165" fontId="3" fillId="2" borderId="21" xfId="0" applyNumberFormat="1" applyFont="1" applyFill="1" applyBorder="1" applyAlignment="1">
      <alignment horizontal="center" vertical="center" wrapText="1"/>
    </xf>
    <xf numFmtId="165" fontId="3" fillId="2" borderId="21" xfId="0" applyNumberFormat="1" applyFont="1" applyFill="1" applyBorder="1" applyAlignment="1">
      <alignment horizontal="center" vertical="center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73" xfId="0" applyNumberFormat="1" applyFont="1" applyFill="1" applyBorder="1" applyAlignment="1">
      <alignment horizontal="center" vertical="center"/>
    </xf>
    <xf numFmtId="3" fontId="3" fillId="2" borderId="9" xfId="0" quotePrefix="1" applyNumberFormat="1" applyFont="1" applyFill="1" applyBorder="1" applyAlignment="1">
      <alignment horizontal="center" vertical="center"/>
    </xf>
    <xf numFmtId="165" fontId="3" fillId="2" borderId="21" xfId="0" quotePrefix="1" applyNumberFormat="1" applyFont="1" applyFill="1" applyBorder="1" applyAlignment="1">
      <alignment horizontal="center" vertical="center"/>
    </xf>
    <xf numFmtId="165" fontId="3" fillId="2" borderId="85" xfId="0" applyNumberFormat="1" applyFont="1" applyFill="1" applyBorder="1" applyAlignment="1">
      <alignment horizontal="center" vertical="center"/>
    </xf>
    <xf numFmtId="49" fontId="1" fillId="2" borderId="0" xfId="0" applyNumberFormat="1" applyFont="1" applyFill="1"/>
    <xf numFmtId="3" fontId="3" fillId="2" borderId="11" xfId="0" quotePrefix="1" applyNumberFormat="1" applyFont="1" applyFill="1" applyBorder="1" applyAlignment="1">
      <alignment horizontal="center" vertical="center"/>
    </xf>
    <xf numFmtId="165" fontId="3" fillId="2" borderId="86" xfId="0" quotePrefix="1" applyNumberFormat="1" applyFont="1" applyFill="1" applyBorder="1" applyAlignment="1">
      <alignment horizontal="center" vertical="center"/>
    </xf>
    <xf numFmtId="165" fontId="3" fillId="2" borderId="86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left" vertical="center" wrapText="1" indent="2"/>
    </xf>
    <xf numFmtId="0" fontId="3" fillId="2" borderId="60" xfId="0" applyFont="1" applyFill="1" applyBorder="1" applyAlignment="1">
      <alignment horizontal="left" vertical="center" wrapText="1" indent="2"/>
    </xf>
    <xf numFmtId="0" fontId="3" fillId="2" borderId="19" xfId="0" applyFont="1" applyFill="1" applyBorder="1" applyAlignment="1">
      <alignment horizontal="left" vertical="center" wrapText="1" indent="2"/>
    </xf>
    <xf numFmtId="0" fontId="3" fillId="2" borderId="67" xfId="0" applyFont="1" applyFill="1" applyBorder="1" applyAlignment="1">
      <alignment horizontal="left" vertical="center" wrapText="1" indent="2"/>
    </xf>
    <xf numFmtId="0" fontId="3" fillId="2" borderId="71" xfId="0" applyFont="1" applyFill="1" applyBorder="1" applyAlignment="1">
      <alignment horizontal="left" vertical="center" wrapText="1" indent="2"/>
    </xf>
    <xf numFmtId="165" fontId="3" fillId="2" borderId="9" xfId="0" applyNumberFormat="1" applyFont="1" applyFill="1" applyBorder="1" applyAlignment="1">
      <alignment horizontal="center" vertical="center"/>
    </xf>
    <xf numFmtId="165" fontId="3" fillId="2" borderId="9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165" fontId="3" fillId="2" borderId="11" xfId="0" applyNumberFormat="1" applyFont="1" applyFill="1" applyBorder="1" applyAlignment="1">
      <alignment horizontal="center"/>
    </xf>
    <xf numFmtId="165" fontId="3" fillId="2" borderId="12" xfId="0" applyNumberFormat="1" applyFont="1" applyFill="1" applyBorder="1" applyAlignment="1">
      <alignment horizontal="center"/>
    </xf>
    <xf numFmtId="3" fontId="3" fillId="2" borderId="44" xfId="0" applyNumberFormat="1" applyFont="1" applyFill="1" applyBorder="1" applyAlignment="1">
      <alignment horizontal="center"/>
    </xf>
    <xf numFmtId="3" fontId="3" fillId="2" borderId="52" xfId="0" applyNumberFormat="1" applyFont="1" applyFill="1" applyBorder="1" applyAlignment="1">
      <alignment horizontal="center"/>
    </xf>
    <xf numFmtId="3" fontId="3" fillId="2" borderId="4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4" borderId="0" xfId="0" applyFont="1" applyFill="1" applyBorder="1" applyAlignment="1">
      <alignment wrapText="1"/>
    </xf>
    <xf numFmtId="3" fontId="7" fillId="4" borderId="0" xfId="0" applyNumberFormat="1" applyFont="1" applyFill="1" applyBorder="1" applyAlignment="1">
      <alignment horizontal="center" vertical="center"/>
    </xf>
    <xf numFmtId="165" fontId="7" fillId="4" borderId="0" xfId="0" applyNumberFormat="1" applyFont="1" applyFill="1" applyBorder="1" applyAlignment="1">
      <alignment horizontal="center" vertical="center"/>
    </xf>
    <xf numFmtId="3" fontId="7" fillId="4" borderId="0" xfId="0" quotePrefix="1" applyNumberFormat="1" applyFont="1" applyFill="1" applyBorder="1" applyAlignment="1">
      <alignment horizontal="center" vertical="center"/>
    </xf>
    <xf numFmtId="0" fontId="0" fillId="0" borderId="0" xfId="0" applyFont="1"/>
    <xf numFmtId="0" fontId="3" fillId="0" borderId="0" xfId="0" applyFont="1" applyBorder="1" applyAlignment="1">
      <alignment horizontal="left" wrapText="1"/>
    </xf>
    <xf numFmtId="0" fontId="0" fillId="0" borderId="0" xfId="0" applyFont="1" applyAlignment="1">
      <alignment horizontal="center"/>
    </xf>
    <xf numFmtId="166" fontId="3" fillId="0" borderId="0" xfId="1" applyNumberFormat="1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3" fontId="3" fillId="2" borderId="0" xfId="0" applyNumberFormat="1" applyFont="1" applyFill="1" applyAlignment="1">
      <alignment horizontal="center" vertical="center"/>
    </xf>
    <xf numFmtId="4" fontId="3" fillId="2" borderId="20" xfId="0" applyNumberFormat="1" applyFont="1" applyFill="1" applyBorder="1" applyAlignment="1">
      <alignment horizontal="center" vertical="center"/>
    </xf>
    <xf numFmtId="4" fontId="3" fillId="2" borderId="87" xfId="0" applyNumberFormat="1" applyFont="1" applyFill="1" applyBorder="1" applyAlignment="1">
      <alignment horizontal="center" vertical="center"/>
    </xf>
    <xf numFmtId="165" fontId="3" fillId="2" borderId="16" xfId="0" applyNumberFormat="1" applyFont="1" applyFill="1" applyBorder="1" applyAlignment="1">
      <alignment horizontal="center" vertical="center"/>
    </xf>
    <xf numFmtId="3" fontId="3" fillId="2" borderId="2" xfId="1" applyNumberFormat="1" applyFont="1" applyFill="1" applyBorder="1" applyAlignment="1">
      <alignment horizontal="center" vertical="center" wrapText="1"/>
    </xf>
    <xf numFmtId="3" fontId="3" fillId="2" borderId="37" xfId="1" applyNumberFormat="1" applyFont="1" applyFill="1" applyBorder="1" applyAlignment="1">
      <alignment horizontal="center" vertical="center" wrapText="1"/>
    </xf>
    <xf numFmtId="49" fontId="3" fillId="2" borderId="18" xfId="0" applyNumberFormat="1" applyFont="1" applyFill="1" applyBorder="1" applyAlignment="1">
      <alignment horizontal="left" vertical="center" wrapText="1" indent="1"/>
    </xf>
    <xf numFmtId="165" fontId="7" fillId="4" borderId="8" xfId="0" quotePrefix="1" applyNumberFormat="1" applyFont="1" applyFill="1" applyBorder="1" applyAlignment="1">
      <alignment horizontal="center" vertical="center"/>
    </xf>
    <xf numFmtId="165" fontId="7" fillId="4" borderId="2" xfId="0" quotePrefix="1" applyNumberFormat="1" applyFont="1" applyFill="1" applyBorder="1" applyAlignment="1">
      <alignment horizontal="center" vertical="center"/>
    </xf>
    <xf numFmtId="165" fontId="3" fillId="2" borderId="52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1" fillId="2" borderId="10" xfId="0" quotePrefix="1" applyFont="1" applyFill="1" applyBorder="1" applyAlignment="1">
      <alignment horizontal="center"/>
    </xf>
    <xf numFmtId="0" fontId="1" fillId="2" borderId="13" xfId="0" quotePrefix="1" applyFont="1" applyFill="1" applyBorder="1" applyAlignment="1">
      <alignment horizontal="center"/>
    </xf>
    <xf numFmtId="0" fontId="3" fillId="2" borderId="67" xfId="0" applyFont="1" applyFill="1" applyBorder="1" applyAlignment="1">
      <alignment horizontal="left" vertical="center" wrapText="1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3" fontId="3" fillId="0" borderId="0" xfId="0" applyNumberFormat="1" applyFont="1" applyAlignment="1">
      <alignment horizontal="center" vertical="center"/>
    </xf>
    <xf numFmtId="3" fontId="3" fillId="2" borderId="0" xfId="0" applyNumberFormat="1" applyFont="1" applyFill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7" fillId="0" borderId="72" xfId="0" applyFont="1" applyBorder="1" applyAlignment="1">
      <alignment horizontal="justify" vertical="center" wrapText="1"/>
    </xf>
    <xf numFmtId="0" fontId="7" fillId="0" borderId="19" xfId="0" applyFont="1" applyBorder="1" applyAlignment="1">
      <alignment horizontal="justify" vertical="center" wrapText="1"/>
    </xf>
    <xf numFmtId="164" fontId="3" fillId="2" borderId="20" xfId="0" applyNumberFormat="1" applyFont="1" applyFill="1" applyBorder="1" applyAlignment="1">
      <alignment horizontal="center" vertical="center"/>
    </xf>
    <xf numFmtId="164" fontId="3" fillId="2" borderId="87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8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0" fontId="1" fillId="0" borderId="0" xfId="0" quotePrefix="1" applyFont="1"/>
    <xf numFmtId="0" fontId="14" fillId="0" borderId="0" xfId="0" applyFont="1"/>
    <xf numFmtId="164" fontId="3" fillId="0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top"/>
    </xf>
    <xf numFmtId="0" fontId="9" fillId="2" borderId="0" xfId="0" applyFont="1" applyFill="1"/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165" fontId="3" fillId="2" borderId="73" xfId="0" applyNumberFormat="1" applyFont="1" applyFill="1" applyBorder="1" applyAlignment="1">
      <alignment horizontal="center" vertical="center" wrapText="1"/>
    </xf>
    <xf numFmtId="165" fontId="3" fillId="2" borderId="56" xfId="0" applyNumberFormat="1" applyFont="1" applyFill="1" applyBorder="1" applyAlignment="1">
      <alignment horizontal="center" vertical="center" wrapText="1"/>
    </xf>
    <xf numFmtId="14" fontId="3" fillId="5" borderId="11" xfId="0" applyNumberFormat="1" applyFont="1" applyFill="1" applyBorder="1" applyAlignment="1">
      <alignment horizontal="center" vertical="center" wrapText="1"/>
    </xf>
    <xf numFmtId="14" fontId="3" fillId="5" borderId="30" xfId="0" applyNumberFormat="1" applyFont="1" applyFill="1" applyBorder="1" applyAlignment="1">
      <alignment horizontal="center" vertical="center" wrapText="1"/>
    </xf>
    <xf numFmtId="3" fontId="15" fillId="2" borderId="7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165" fontId="15" fillId="2" borderId="8" xfId="0" applyNumberFormat="1" applyFont="1" applyFill="1" applyBorder="1" applyAlignment="1">
      <alignment horizontal="center" vertical="center" wrapText="1"/>
    </xf>
    <xf numFmtId="3" fontId="15" fillId="2" borderId="34" xfId="0" applyNumberFormat="1" applyFont="1" applyFill="1" applyBorder="1" applyAlignment="1">
      <alignment horizontal="center" vertical="center" wrapText="1"/>
    </xf>
    <xf numFmtId="0" fontId="15" fillId="2" borderId="72" xfId="0" applyFont="1" applyFill="1" applyBorder="1" applyAlignment="1">
      <alignment horizontal="left" vertical="center" wrapText="1"/>
    </xf>
    <xf numFmtId="0" fontId="15" fillId="2" borderId="47" xfId="0" applyFont="1" applyFill="1" applyBorder="1" applyAlignment="1">
      <alignment horizontal="left" vertical="center" wrapText="1"/>
    </xf>
    <xf numFmtId="3" fontId="15" fillId="2" borderId="24" xfId="0" applyNumberFormat="1" applyFont="1" applyFill="1" applyBorder="1" applyAlignment="1">
      <alignment horizontal="center" vertical="center"/>
    </xf>
    <xf numFmtId="3" fontId="15" fillId="2" borderId="78" xfId="0" applyNumberFormat="1" applyFont="1" applyFill="1" applyBorder="1" applyAlignment="1">
      <alignment horizontal="center" vertical="center"/>
    </xf>
    <xf numFmtId="3" fontId="15" fillId="2" borderId="82" xfId="0" applyNumberFormat="1" applyFont="1" applyFill="1" applyBorder="1" applyAlignment="1">
      <alignment horizontal="center" vertical="center"/>
    </xf>
    <xf numFmtId="164" fontId="15" fillId="2" borderId="78" xfId="0" applyNumberFormat="1" applyFont="1" applyFill="1" applyBorder="1" applyAlignment="1">
      <alignment horizontal="center" vertical="center"/>
    </xf>
    <xf numFmtId="164" fontId="15" fillId="2" borderId="82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left" vertical="center" wrapText="1"/>
    </xf>
    <xf numFmtId="3" fontId="15" fillId="2" borderId="4" xfId="0" applyNumberFormat="1" applyFont="1" applyFill="1" applyBorder="1" applyAlignment="1">
      <alignment horizontal="center" vertical="center"/>
    </xf>
    <xf numFmtId="165" fontId="15" fillId="2" borderId="55" xfId="0" applyNumberFormat="1" applyFont="1" applyFill="1" applyBorder="1" applyAlignment="1">
      <alignment horizontal="center" vertical="center"/>
    </xf>
    <xf numFmtId="165" fontId="15" fillId="2" borderId="6" xfId="0" applyNumberFormat="1" applyFont="1" applyFill="1" applyBorder="1" applyAlignment="1">
      <alignment horizontal="center" vertical="center"/>
    </xf>
    <xf numFmtId="3" fontId="15" fillId="2" borderId="27" xfId="0" applyNumberFormat="1" applyFont="1" applyFill="1" applyBorder="1" applyAlignment="1">
      <alignment horizontal="center" vertical="center"/>
    </xf>
    <xf numFmtId="165" fontId="15" fillId="2" borderId="6" xfId="0" quotePrefix="1" applyNumberFormat="1" applyFont="1" applyFill="1" applyBorder="1" applyAlignment="1">
      <alignment horizontal="center" vertical="center"/>
    </xf>
    <xf numFmtId="49" fontId="3" fillId="2" borderId="72" xfId="0" applyNumberFormat="1" applyFont="1" applyFill="1" applyBorder="1" applyAlignment="1">
      <alignment horizontal="left" vertical="center" wrapText="1"/>
    </xf>
    <xf numFmtId="49" fontId="3" fillId="2" borderId="75" xfId="0" applyNumberFormat="1" applyFont="1" applyFill="1" applyBorder="1" applyAlignment="1">
      <alignment horizontal="left" vertical="center" wrapText="1"/>
    </xf>
    <xf numFmtId="49" fontId="3" fillId="2" borderId="73" xfId="0" applyNumberFormat="1" applyFont="1" applyFill="1" applyBorder="1" applyAlignment="1">
      <alignment horizontal="left" vertical="center" wrapText="1"/>
    </xf>
    <xf numFmtId="49" fontId="3" fillId="2" borderId="19" xfId="0" applyNumberFormat="1" applyFont="1" applyFill="1" applyBorder="1" applyAlignment="1">
      <alignment horizontal="left" vertical="center" wrapText="1" indent="2"/>
    </xf>
    <xf numFmtId="49" fontId="3" fillId="2" borderId="20" xfId="0" applyNumberFormat="1" applyFont="1" applyFill="1" applyBorder="1" applyAlignment="1">
      <alignment horizontal="left" vertical="center" wrapText="1" indent="2"/>
    </xf>
    <xf numFmtId="49" fontId="3" fillId="2" borderId="21" xfId="0" applyNumberFormat="1" applyFont="1" applyFill="1" applyBorder="1" applyAlignment="1">
      <alignment horizontal="left" vertical="center" wrapText="1" indent="2"/>
    </xf>
    <xf numFmtId="49" fontId="3" fillId="2" borderId="60" xfId="0" applyNumberFormat="1" applyFont="1" applyFill="1" applyBorder="1" applyAlignment="1">
      <alignment horizontal="left" vertical="center" wrapText="1" indent="5"/>
    </xf>
    <xf numFmtId="4" fontId="3" fillId="2" borderId="88" xfId="0" applyNumberFormat="1" applyFont="1" applyFill="1" applyBorder="1" applyAlignment="1">
      <alignment horizontal="center" vertical="center"/>
    </xf>
    <xf numFmtId="4" fontId="3" fillId="2" borderId="48" xfId="0" applyNumberFormat="1" applyFont="1" applyFill="1" applyBorder="1" applyAlignment="1">
      <alignment horizontal="center" vertical="center"/>
    </xf>
    <xf numFmtId="49" fontId="3" fillId="2" borderId="33" xfId="0" applyNumberFormat="1" applyFont="1" applyFill="1" applyBorder="1" applyAlignment="1">
      <alignment horizontal="left" vertical="center" wrapText="1" indent="5"/>
    </xf>
    <xf numFmtId="4" fontId="3" fillId="2" borderId="75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3" fillId="5" borderId="30" xfId="0" applyFont="1" applyFill="1" applyBorder="1" applyAlignment="1">
      <alignment horizontal="center"/>
    </xf>
    <xf numFmtId="0" fontId="3" fillId="5" borderId="81" xfId="0" applyFont="1" applyFill="1" applyBorder="1" applyAlignment="1">
      <alignment horizontal="center" vertical="center"/>
    </xf>
    <xf numFmtId="0" fontId="3" fillId="5" borderId="36" xfId="0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left" vertical="center" wrapText="1"/>
    </xf>
    <xf numFmtId="4" fontId="15" fillId="2" borderId="8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top"/>
    </xf>
    <xf numFmtId="0" fontId="3" fillId="5" borderId="56" xfId="0" applyFont="1" applyFill="1" applyBorder="1" applyAlignment="1">
      <alignment horizontal="center" vertical="center" wrapText="1"/>
    </xf>
    <xf numFmtId="0" fontId="3" fillId="5" borderId="49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48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49" fontId="3" fillId="2" borderId="33" xfId="0" applyNumberFormat="1" applyFont="1" applyFill="1" applyBorder="1" applyAlignment="1">
      <alignment horizontal="left" vertical="center" wrapText="1" indent="2"/>
    </xf>
    <xf numFmtId="49" fontId="3" fillId="2" borderId="60" xfId="0" applyNumberFormat="1" applyFont="1" applyFill="1" applyBorder="1" applyAlignment="1">
      <alignment horizontal="left" vertical="center" wrapText="1" indent="2"/>
    </xf>
    <xf numFmtId="3" fontId="15" fillId="2" borderId="24" xfId="0" applyNumberFormat="1" applyFont="1" applyFill="1" applyBorder="1" applyAlignment="1">
      <alignment horizontal="center" vertical="center" wrapText="1"/>
    </xf>
    <xf numFmtId="165" fontId="15" fillId="2" borderId="83" xfId="0" applyNumberFormat="1" applyFont="1" applyFill="1" applyBorder="1" applyAlignment="1">
      <alignment horizontal="center" vertical="center" wrapText="1"/>
    </xf>
    <xf numFmtId="3" fontId="15" fillId="2" borderId="47" xfId="0" applyNumberFormat="1" applyFont="1" applyFill="1" applyBorder="1" applyAlignment="1">
      <alignment horizontal="center" vertical="center" wrapText="1"/>
    </xf>
    <xf numFmtId="165" fontId="15" fillId="2" borderId="54" xfId="0" applyNumberFormat="1" applyFont="1" applyFill="1" applyBorder="1" applyAlignment="1">
      <alignment horizontal="center" vertical="center"/>
    </xf>
    <xf numFmtId="3" fontId="15" fillId="2" borderId="3" xfId="0" applyNumberFormat="1" applyFont="1" applyFill="1" applyBorder="1" applyAlignment="1">
      <alignment horizontal="center" vertical="center"/>
    </xf>
    <xf numFmtId="3" fontId="3" fillId="2" borderId="33" xfId="0" applyNumberFormat="1" applyFont="1" applyFill="1" applyBorder="1" applyAlignment="1">
      <alignment horizontal="center" vertical="center"/>
    </xf>
    <xf numFmtId="3" fontId="3" fillId="2" borderId="21" xfId="0" applyNumberFormat="1" applyFont="1" applyFill="1" applyBorder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/>
    </xf>
    <xf numFmtId="3" fontId="3" fillId="2" borderId="18" xfId="0" quotePrefix="1" applyNumberFormat="1" applyFont="1" applyFill="1" applyBorder="1" applyAlignment="1">
      <alignment horizontal="center" vertical="center"/>
    </xf>
    <xf numFmtId="3" fontId="3" fillId="2" borderId="50" xfId="0" quotePrefix="1" applyNumberFormat="1" applyFont="1" applyFill="1" applyBorder="1" applyAlignment="1">
      <alignment horizontal="center" vertical="center"/>
    </xf>
    <xf numFmtId="165" fontId="3" fillId="2" borderId="85" xfId="0" quotePrefix="1" applyNumberFormat="1" applyFont="1" applyFill="1" applyBorder="1" applyAlignment="1">
      <alignment horizontal="center" vertical="center"/>
    </xf>
    <xf numFmtId="3" fontId="3" fillId="2" borderId="60" xfId="0" quotePrefix="1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left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165" fontId="15" fillId="2" borderId="54" xfId="0" applyNumberFormat="1" applyFont="1" applyFill="1" applyBorder="1" applyAlignment="1">
      <alignment horizontal="center" vertical="center" wrapText="1"/>
    </xf>
    <xf numFmtId="3" fontId="15" fillId="2" borderId="3" xfId="0" applyNumberFormat="1" applyFont="1" applyFill="1" applyBorder="1" applyAlignment="1">
      <alignment horizontal="center" vertical="center" wrapText="1"/>
    </xf>
    <xf numFmtId="3" fontId="3" fillId="2" borderId="32" xfId="0" quotePrefix="1" applyNumberFormat="1" applyFont="1" applyFill="1" applyBorder="1" applyAlignment="1">
      <alignment horizontal="center" vertical="center"/>
    </xf>
    <xf numFmtId="165" fontId="9" fillId="2" borderId="54" xfId="0" applyNumberFormat="1" applyFont="1" applyFill="1" applyBorder="1" applyAlignment="1">
      <alignment horizontal="center" vertical="center"/>
    </xf>
    <xf numFmtId="165" fontId="9" fillId="2" borderId="54" xfId="0" applyNumberFormat="1" applyFont="1" applyFill="1" applyBorder="1" applyAlignment="1">
      <alignment horizontal="center" vertical="center" wrapText="1"/>
    </xf>
    <xf numFmtId="49" fontId="9" fillId="2" borderId="74" xfId="0" applyNumberFormat="1" applyFont="1" applyFill="1" applyBorder="1" applyAlignment="1">
      <alignment horizontal="left" vertical="center" wrapText="1"/>
    </xf>
    <xf numFmtId="3" fontId="9" fillId="2" borderId="70" xfId="0" applyNumberFormat="1" applyFont="1" applyFill="1" applyBorder="1" applyAlignment="1">
      <alignment horizontal="center" vertical="center"/>
    </xf>
    <xf numFmtId="165" fontId="9" fillId="2" borderId="84" xfId="0" applyNumberFormat="1" applyFont="1" applyFill="1" applyBorder="1" applyAlignment="1">
      <alignment horizontal="center" vertical="center"/>
    </xf>
    <xf numFmtId="3" fontId="9" fillId="2" borderId="74" xfId="0" applyNumberFormat="1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left" vertical="center" wrapText="1"/>
    </xf>
    <xf numFmtId="3" fontId="9" fillId="2" borderId="9" xfId="0" applyNumberFormat="1" applyFont="1" applyFill="1" applyBorder="1" applyAlignment="1">
      <alignment horizontal="center" vertical="center"/>
    </xf>
    <xf numFmtId="165" fontId="9" fillId="2" borderId="21" xfId="0" applyNumberFormat="1" applyFont="1" applyFill="1" applyBorder="1" applyAlignment="1">
      <alignment horizontal="center" vertical="center"/>
    </xf>
    <xf numFmtId="3" fontId="9" fillId="2" borderId="18" xfId="0" applyNumberFormat="1" applyFont="1" applyFill="1" applyBorder="1" applyAlignment="1">
      <alignment horizontal="center" vertical="center"/>
    </xf>
    <xf numFmtId="49" fontId="16" fillId="2" borderId="90" xfId="0" applyNumberFormat="1" applyFont="1" applyFill="1" applyBorder="1" applyAlignment="1">
      <alignment horizontal="left" vertical="center" wrapText="1" indent="1"/>
    </xf>
    <xf numFmtId="3" fontId="3" fillId="2" borderId="91" xfId="0" applyNumberFormat="1" applyFont="1" applyFill="1" applyBorder="1" applyAlignment="1">
      <alignment horizontal="center" vertical="center" wrapText="1"/>
    </xf>
    <xf numFmtId="165" fontId="3" fillId="2" borderId="91" xfId="0" applyNumberFormat="1" applyFont="1" applyFill="1" applyBorder="1" applyAlignment="1">
      <alignment horizontal="center" vertical="center" wrapText="1"/>
    </xf>
    <xf numFmtId="0" fontId="3" fillId="5" borderId="12" xfId="1" applyNumberFormat="1" applyFont="1" applyFill="1" applyBorder="1" applyAlignment="1">
      <alignment horizontal="center" vertical="center" wrapText="1"/>
    </xf>
    <xf numFmtId="0" fontId="3" fillId="5" borderId="80" xfId="0" applyFont="1" applyFill="1" applyBorder="1" applyAlignment="1">
      <alignment horizontal="center" vertical="center"/>
    </xf>
    <xf numFmtId="0" fontId="1" fillId="5" borderId="22" xfId="0" applyFont="1" applyFill="1" applyBorder="1"/>
    <xf numFmtId="0" fontId="3" fillId="5" borderId="89" xfId="0" applyFont="1" applyFill="1" applyBorder="1" applyAlignment="1">
      <alignment horizontal="center" vertical="center"/>
    </xf>
    <xf numFmtId="0" fontId="1" fillId="5" borderId="62" xfId="0" applyFont="1" applyFill="1" applyBorder="1"/>
    <xf numFmtId="0" fontId="3" fillId="5" borderId="24" xfId="0" applyFont="1" applyFill="1" applyBorder="1" applyAlignment="1">
      <alignment horizontal="center" vertical="center"/>
    </xf>
    <xf numFmtId="0" fontId="1" fillId="5" borderId="78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37" xfId="0" applyFont="1" applyFill="1" applyBorder="1"/>
    <xf numFmtId="0" fontId="1" fillId="5" borderId="65" xfId="0" applyFont="1" applyFill="1" applyBorder="1"/>
    <xf numFmtId="0" fontId="15" fillId="2" borderId="31" xfId="0" applyFont="1" applyFill="1" applyBorder="1" applyAlignment="1">
      <alignment vertical="center" wrapText="1"/>
    </xf>
    <xf numFmtId="3" fontId="15" fillId="2" borderId="25" xfId="0" applyNumberFormat="1" applyFont="1" applyFill="1" applyBorder="1" applyAlignment="1">
      <alignment horizontal="center" vertical="center" wrapText="1"/>
    </xf>
    <xf numFmtId="165" fontId="15" fillId="2" borderId="25" xfId="0" applyNumberFormat="1" applyFont="1" applyFill="1" applyBorder="1" applyAlignment="1">
      <alignment horizontal="center" vertical="center" wrapText="1"/>
    </xf>
    <xf numFmtId="3" fontId="15" fillId="2" borderId="25" xfId="1" applyNumberFormat="1" applyFont="1" applyFill="1" applyBorder="1" applyAlignment="1">
      <alignment horizontal="center" vertical="center" wrapText="1"/>
    </xf>
    <xf numFmtId="165" fontId="15" fillId="2" borderId="26" xfId="0" applyNumberFormat="1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left" vertical="center" wrapText="1"/>
    </xf>
    <xf numFmtId="3" fontId="15" fillId="2" borderId="76" xfId="0" applyNumberFormat="1" applyFont="1" applyFill="1" applyBorder="1" applyAlignment="1">
      <alignment horizontal="center" vertical="center" wrapText="1"/>
    </xf>
    <xf numFmtId="164" fontId="15" fillId="2" borderId="25" xfId="0" applyNumberFormat="1" applyFont="1" applyFill="1" applyBorder="1" applyAlignment="1">
      <alignment horizontal="center" vertical="center"/>
    </xf>
    <xf numFmtId="3" fontId="15" fillId="2" borderId="28" xfId="0" applyNumberFormat="1" applyFont="1" applyFill="1" applyBorder="1" applyAlignment="1">
      <alignment horizontal="center" vertical="center" wrapText="1"/>
    </xf>
    <xf numFmtId="164" fontId="15" fillId="2" borderId="41" xfId="0" applyNumberFormat="1" applyFont="1" applyFill="1" applyBorder="1" applyAlignment="1">
      <alignment horizontal="center" vertical="center"/>
    </xf>
    <xf numFmtId="4" fontId="15" fillId="2" borderId="26" xfId="0" applyNumberFormat="1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5" borderId="52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165" fontId="15" fillId="2" borderId="8" xfId="2" applyNumberFormat="1" applyFont="1" applyFill="1" applyBorder="1" applyAlignment="1">
      <alignment horizontal="center" vertical="center" wrapText="1"/>
    </xf>
    <xf numFmtId="165" fontId="15" fillId="2" borderId="51" xfId="0" applyNumberFormat="1" applyFont="1" applyFill="1" applyBorder="1" applyAlignment="1">
      <alignment horizontal="center" vertical="center" wrapText="1"/>
    </xf>
    <xf numFmtId="165" fontId="15" fillId="2" borderId="10" xfId="0" applyNumberFormat="1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left" vertical="center" wrapText="1"/>
    </xf>
    <xf numFmtId="3" fontId="15" fillId="2" borderId="36" xfId="0" applyNumberFormat="1" applyFont="1" applyFill="1" applyBorder="1" applyAlignment="1">
      <alignment horizontal="center" vertical="center"/>
    </xf>
    <xf numFmtId="165" fontId="15" fillId="2" borderId="38" xfId="0" applyNumberFormat="1" applyFont="1" applyFill="1" applyBorder="1" applyAlignment="1">
      <alignment horizontal="center" vertical="center"/>
    </xf>
    <xf numFmtId="3" fontId="15" fillId="2" borderId="49" xfId="0" applyNumberFormat="1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left" vertical="center" wrapText="1" indent="2"/>
    </xf>
    <xf numFmtId="3" fontId="3" fillId="2" borderId="58" xfId="0" applyNumberFormat="1" applyFont="1" applyFill="1" applyBorder="1" applyAlignment="1">
      <alignment horizontal="center" vertical="center"/>
    </xf>
    <xf numFmtId="165" fontId="3" fillId="2" borderId="59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52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 wrapText="1"/>
    </xf>
    <xf numFmtId="0" fontId="3" fillId="2" borderId="72" xfId="0" applyFont="1" applyFill="1" applyBorder="1" applyAlignment="1">
      <alignment horizontal="left" vertical="center" wrapText="1"/>
    </xf>
    <xf numFmtId="0" fontId="3" fillId="5" borderId="61" xfId="0" applyFont="1" applyFill="1" applyBorder="1" applyAlignment="1">
      <alignment horizontal="center" vertical="center"/>
    </xf>
    <xf numFmtId="0" fontId="3" fillId="5" borderId="64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 wrapText="1"/>
    </xf>
    <xf numFmtId="3" fontId="15" fillId="2" borderId="28" xfId="0" applyNumberFormat="1" applyFont="1" applyFill="1" applyBorder="1" applyAlignment="1">
      <alignment horizontal="center" vertical="center"/>
    </xf>
    <xf numFmtId="165" fontId="15" fillId="2" borderId="26" xfId="0" applyNumberFormat="1" applyFont="1" applyFill="1" applyBorder="1" applyAlignment="1">
      <alignment horizontal="center" vertical="center"/>
    </xf>
    <xf numFmtId="3" fontId="3" fillId="2" borderId="81" xfId="0" applyNumberFormat="1" applyFont="1" applyFill="1" applyBorder="1" applyAlignment="1">
      <alignment horizontal="center" vertical="center"/>
    </xf>
    <xf numFmtId="165" fontId="3" fillId="2" borderId="82" xfId="0" applyNumberFormat="1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14" fontId="3" fillId="5" borderId="13" xfId="0" applyNumberFormat="1" applyFont="1" applyFill="1" applyBorder="1" applyAlignment="1">
      <alignment horizontal="center" vertical="center" wrapText="1"/>
    </xf>
    <xf numFmtId="3" fontId="15" fillId="2" borderId="76" xfId="0" applyNumberFormat="1" applyFont="1" applyFill="1" applyBorder="1" applyAlignment="1">
      <alignment horizontal="center" vertical="center"/>
    </xf>
    <xf numFmtId="3" fontId="15" fillId="2" borderId="26" xfId="0" applyNumberFormat="1" applyFont="1" applyFill="1" applyBorder="1" applyAlignment="1">
      <alignment horizontal="center" vertical="center"/>
    </xf>
    <xf numFmtId="3" fontId="3" fillId="2" borderId="8" xfId="0" applyNumberFormat="1" applyFont="1" applyFill="1" applyBorder="1" applyAlignment="1">
      <alignment horizontal="center" vertical="center"/>
    </xf>
    <xf numFmtId="3" fontId="3" fillId="2" borderId="49" xfId="0" applyNumberFormat="1" applyFont="1" applyFill="1" applyBorder="1" applyAlignment="1">
      <alignment horizontal="center" vertical="center"/>
    </xf>
    <xf numFmtId="3" fontId="3" fillId="2" borderId="36" xfId="0" applyNumberFormat="1" applyFont="1" applyFill="1" applyBorder="1" applyAlignment="1">
      <alignment horizontal="center" vertical="center"/>
    </xf>
    <xf numFmtId="3" fontId="3" fillId="2" borderId="38" xfId="0" applyNumberFormat="1" applyFont="1" applyFill="1" applyBorder="1" applyAlignment="1">
      <alignment horizontal="center" vertical="center"/>
    </xf>
    <xf numFmtId="3" fontId="3" fillId="2" borderId="76" xfId="0" applyNumberFormat="1" applyFont="1" applyFill="1" applyBorder="1" applyAlignment="1">
      <alignment horizontal="center" vertical="center"/>
    </xf>
    <xf numFmtId="3" fontId="3" fillId="2" borderId="28" xfId="0" applyNumberFormat="1" applyFont="1" applyFill="1" applyBorder="1" applyAlignment="1">
      <alignment horizontal="center" vertical="center"/>
    </xf>
    <xf numFmtId="3" fontId="3" fillId="2" borderId="26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/>
    </xf>
    <xf numFmtId="3" fontId="3" fillId="2" borderId="13" xfId="0" applyNumberFormat="1" applyFont="1" applyFill="1" applyBorder="1" applyAlignment="1">
      <alignment horizontal="center"/>
    </xf>
    <xf numFmtId="3" fontId="15" fillId="2" borderId="42" xfId="0" applyNumberFormat="1" applyFont="1" applyFill="1" applyBorder="1" applyAlignment="1">
      <alignment horizontal="center" vertical="center"/>
    </xf>
    <xf numFmtId="3" fontId="3" fillId="2" borderId="42" xfId="0" applyNumberFormat="1" applyFont="1" applyFill="1" applyBorder="1" applyAlignment="1">
      <alignment horizontal="center" vertical="center"/>
    </xf>
    <xf numFmtId="3" fontId="3" fillId="2" borderId="21" xfId="0" applyNumberFormat="1" applyFont="1" applyFill="1" applyBorder="1" applyAlignment="1">
      <alignment horizontal="center" vertical="center"/>
    </xf>
    <xf numFmtId="3" fontId="3" fillId="2" borderId="21" xfId="0" applyNumberFormat="1" applyFont="1" applyFill="1" applyBorder="1" applyAlignment="1">
      <alignment horizontal="center"/>
    </xf>
    <xf numFmtId="3" fontId="3" fillId="2" borderId="86" xfId="0" applyNumberFormat="1" applyFont="1" applyFill="1" applyBorder="1" applyAlignment="1">
      <alignment horizontal="center"/>
    </xf>
    <xf numFmtId="16" fontId="3" fillId="5" borderId="36" xfId="0" applyNumberFormat="1" applyFont="1" applyFill="1" applyBorder="1" applyAlignment="1">
      <alignment horizontal="center" vertical="center" wrapText="1"/>
    </xf>
    <xf numFmtId="16" fontId="3" fillId="5" borderId="38" xfId="0" applyNumberFormat="1" applyFont="1" applyFill="1" applyBorder="1" applyAlignment="1">
      <alignment horizontal="center" vertical="center" wrapText="1"/>
    </xf>
    <xf numFmtId="3" fontId="3" fillId="2" borderId="68" xfId="0" applyNumberFormat="1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3" fillId="5" borderId="43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/>
    </xf>
    <xf numFmtId="0" fontId="3" fillId="5" borderId="53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3" fillId="5" borderId="63" xfId="0" applyFont="1" applyFill="1" applyBorder="1" applyAlignment="1">
      <alignment horizontal="center" vertical="center" wrapText="1"/>
    </xf>
    <xf numFmtId="0" fontId="3" fillId="2" borderId="53" xfId="0" applyFont="1" applyFill="1" applyBorder="1" applyAlignment="1">
      <alignment horizontal="left" vertical="center" wrapText="1"/>
    </xf>
    <xf numFmtId="0" fontId="3" fillId="2" borderId="55" xfId="0" applyFont="1" applyFill="1" applyBorder="1" applyAlignment="1">
      <alignment horizontal="left" vertical="center" wrapText="1"/>
    </xf>
    <xf numFmtId="0" fontId="3" fillId="2" borderId="54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/>
    <xf numFmtId="0" fontId="6" fillId="2" borderId="0" xfId="0" applyFont="1" applyFill="1" applyBorder="1" applyAlignment="1">
      <alignment wrapText="1"/>
    </xf>
    <xf numFmtId="0" fontId="9" fillId="2" borderId="0" xfId="0" applyFont="1" applyFill="1" applyAlignment="1">
      <alignment horizontal="left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/>
    </xf>
    <xf numFmtId="164" fontId="3" fillId="2" borderId="5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0" fontId="15" fillId="2" borderId="53" xfId="0" applyFont="1" applyFill="1" applyBorder="1" applyAlignment="1">
      <alignment horizontal="left" vertical="center" wrapText="1"/>
    </xf>
    <xf numFmtId="164" fontId="15" fillId="2" borderId="5" xfId="0" applyNumberFormat="1" applyFont="1" applyFill="1" applyBorder="1" applyAlignment="1">
      <alignment horizontal="center" vertical="center"/>
    </xf>
    <xf numFmtId="3" fontId="15" fillId="2" borderId="5" xfId="0" applyNumberFormat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center" vertical="center"/>
    </xf>
    <xf numFmtId="164" fontId="15" fillId="2" borderId="79" xfId="0" applyNumberFormat="1" applyFont="1" applyFill="1" applyBorder="1" applyAlignment="1">
      <alignment horizontal="center" vertical="center"/>
    </xf>
    <xf numFmtId="164" fontId="3" fillId="2" borderId="37" xfId="0" applyNumberFormat="1" applyFont="1" applyFill="1" applyBorder="1" applyAlignment="1">
      <alignment horizontal="center" vertical="center"/>
    </xf>
    <xf numFmtId="3" fontId="3" fillId="2" borderId="37" xfId="0" applyNumberFormat="1" applyFont="1" applyFill="1" applyBorder="1" applyAlignment="1">
      <alignment horizontal="center" vertical="center"/>
    </xf>
    <xf numFmtId="164" fontId="3" fillId="2" borderId="38" xfId="0" applyNumberFormat="1" applyFont="1" applyFill="1" applyBorder="1" applyAlignment="1">
      <alignment horizontal="center" vertical="center"/>
    </xf>
    <xf numFmtId="164" fontId="3" fillId="2" borderId="46" xfId="0" applyNumberFormat="1" applyFont="1" applyFill="1" applyBorder="1" applyAlignment="1">
      <alignment horizontal="center" vertical="center"/>
    </xf>
    <xf numFmtId="0" fontId="15" fillId="2" borderId="64" xfId="0" applyFont="1" applyFill="1" applyBorder="1" applyAlignment="1">
      <alignment horizontal="left" vertical="center" wrapText="1"/>
    </xf>
    <xf numFmtId="164" fontId="15" fillId="2" borderId="37" xfId="0" applyNumberFormat="1" applyFont="1" applyFill="1" applyBorder="1" applyAlignment="1">
      <alignment horizontal="center" vertical="center"/>
    </xf>
    <xf numFmtId="3" fontId="15" fillId="2" borderId="37" xfId="0" applyNumberFormat="1" applyFont="1" applyFill="1" applyBorder="1" applyAlignment="1">
      <alignment horizontal="center" vertical="center"/>
    </xf>
    <xf numFmtId="164" fontId="15" fillId="2" borderId="38" xfId="0" applyNumberFormat="1" applyFont="1" applyFill="1" applyBorder="1" applyAlignment="1">
      <alignment horizontal="center" vertical="center"/>
    </xf>
    <xf numFmtId="164" fontId="15" fillId="2" borderId="46" xfId="0" applyNumberFormat="1" applyFont="1" applyFill="1" applyBorder="1" applyAlignment="1">
      <alignment horizontal="center" vertical="center"/>
    </xf>
    <xf numFmtId="0" fontId="3" fillId="2" borderId="67" xfId="0" applyFont="1" applyFill="1" applyBorder="1" applyAlignment="1">
      <alignment horizontal="left" indent="2"/>
    </xf>
    <xf numFmtId="0" fontId="3" fillId="2" borderId="49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5" borderId="75" xfId="0" applyFont="1" applyFill="1" applyBorder="1" applyAlignment="1">
      <alignment vertical="center" wrapText="1"/>
    </xf>
    <xf numFmtId="0" fontId="3" fillId="5" borderId="73" xfId="0" applyFont="1" applyFill="1" applyBorder="1" applyAlignment="1">
      <alignment vertical="center" wrapText="1"/>
    </xf>
    <xf numFmtId="0" fontId="3" fillId="5" borderId="75" xfId="0" applyFont="1" applyFill="1" applyBorder="1" applyAlignment="1">
      <alignment horizontal="left" vertical="center" wrapText="1"/>
    </xf>
    <xf numFmtId="0" fontId="3" fillId="5" borderId="7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/>
    </xf>
    <xf numFmtId="14" fontId="3" fillId="5" borderId="5" xfId="0" applyNumberFormat="1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3" fontId="15" fillId="2" borderId="25" xfId="0" applyNumberFormat="1" applyFont="1" applyFill="1" applyBorder="1" applyAlignment="1">
      <alignment horizontal="center" vertical="center"/>
    </xf>
    <xf numFmtId="164" fontId="17" fillId="2" borderId="26" xfId="0" applyNumberFormat="1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left" vertical="center" wrapText="1" indent="3"/>
    </xf>
    <xf numFmtId="164" fontId="1" fillId="2" borderId="38" xfId="0" applyNumberFormat="1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/>
    </xf>
    <xf numFmtId="0" fontId="7" fillId="6" borderId="30" xfId="0" applyFont="1" applyFill="1" applyBorder="1" applyAlignment="1">
      <alignment horizontal="center" vertical="center"/>
    </xf>
    <xf numFmtId="0" fontId="7" fillId="6" borderId="52" xfId="0" applyFont="1" applyFill="1" applyBorder="1" applyAlignment="1">
      <alignment horizontal="center" vertical="center"/>
    </xf>
    <xf numFmtId="3" fontId="3" fillId="2" borderId="49" xfId="0" applyNumberFormat="1" applyFont="1" applyFill="1" applyBorder="1" applyAlignment="1">
      <alignment horizontal="center" vertical="center" wrapText="1"/>
    </xf>
    <xf numFmtId="165" fontId="3" fillId="2" borderId="65" xfId="0" applyNumberFormat="1" applyFont="1" applyFill="1" applyBorder="1" applyAlignment="1">
      <alignment horizontal="center" vertical="center" wrapText="1"/>
    </xf>
    <xf numFmtId="3" fontId="3" fillId="2" borderId="37" xfId="0" applyNumberFormat="1" applyFont="1" applyFill="1" applyBorder="1" applyAlignment="1">
      <alignment horizontal="center" vertical="center" wrapText="1"/>
    </xf>
    <xf numFmtId="165" fontId="3" fillId="2" borderId="46" xfId="0" applyNumberFormat="1" applyFont="1" applyFill="1" applyBorder="1" applyAlignment="1">
      <alignment horizontal="center" vertical="center" wrapText="1"/>
    </xf>
    <xf numFmtId="3" fontId="7" fillId="4" borderId="11" xfId="0" applyNumberFormat="1" applyFont="1" applyFill="1" applyBorder="1" applyAlignment="1">
      <alignment horizontal="center" vertical="center"/>
    </xf>
    <xf numFmtId="165" fontId="7" fillId="4" borderId="12" xfId="0" applyNumberFormat="1" applyFont="1" applyFill="1" applyBorder="1" applyAlignment="1">
      <alignment horizontal="center" vertical="center"/>
    </xf>
    <xf numFmtId="3" fontId="7" fillId="4" borderId="52" xfId="0" applyNumberFormat="1" applyFont="1" applyFill="1" applyBorder="1" applyAlignment="1">
      <alignment horizontal="center" vertical="center"/>
    </xf>
    <xf numFmtId="165" fontId="7" fillId="4" borderId="52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6" fillId="5" borderId="52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left" vertical="center" wrapText="1"/>
    </xf>
    <xf numFmtId="3" fontId="15" fillId="2" borderId="92" xfId="0" applyNumberFormat="1" applyFont="1" applyFill="1" applyBorder="1" applyAlignment="1">
      <alignment horizontal="center" vertical="center" wrapText="1"/>
    </xf>
    <xf numFmtId="3" fontId="15" fillId="2" borderId="93" xfId="0" applyNumberFormat="1" applyFont="1" applyFill="1" applyBorder="1" applyAlignment="1">
      <alignment horizontal="center" vertical="center" wrapText="1"/>
    </xf>
    <xf numFmtId="4" fontId="15" fillId="2" borderId="94" xfId="0" applyNumberFormat="1" applyFont="1" applyFill="1" applyBorder="1" applyAlignment="1">
      <alignment horizontal="center" vertical="center" wrapText="1"/>
    </xf>
    <xf numFmtId="4" fontId="15" fillId="2" borderId="95" xfId="0" applyNumberFormat="1" applyFont="1" applyFill="1" applyBorder="1" applyAlignment="1">
      <alignment horizontal="center" vertical="center" wrapText="1"/>
    </xf>
    <xf numFmtId="165" fontId="15" fillId="2" borderId="94" xfId="0" applyNumberFormat="1" applyFont="1" applyFill="1" applyBorder="1" applyAlignment="1">
      <alignment horizontal="center" vertical="center" wrapText="1"/>
    </xf>
    <xf numFmtId="0" fontId="3" fillId="5" borderId="66" xfId="0" applyFont="1" applyFill="1" applyBorder="1" applyAlignment="1">
      <alignment horizontal="center" vertical="center"/>
    </xf>
    <xf numFmtId="165" fontId="15" fillId="2" borderId="2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3" fontId="7" fillId="2" borderId="12" xfId="0" applyNumberFormat="1" applyFont="1" applyFill="1" applyBorder="1" applyAlignment="1">
      <alignment horizontal="center" vertical="center" wrapText="1"/>
    </xf>
    <xf numFmtId="3" fontId="7" fillId="2" borderId="13" xfId="0" applyNumberFormat="1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vertical="center" wrapText="1"/>
    </xf>
    <xf numFmtId="0" fontId="12" fillId="2" borderId="2" xfId="0" applyFont="1" applyFill="1" applyBorder="1" applyAlignment="1">
      <alignment horizontal="center"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0" xfId="0" applyNumberFormat="1" applyFont="1" applyFill="1" applyBorder="1" applyAlignment="1">
      <alignment horizontal="center" vertical="center" wrapText="1"/>
    </xf>
    <xf numFmtId="0" fontId="12" fillId="2" borderId="50" xfId="0" applyFont="1" applyFill="1" applyBorder="1" applyAlignment="1">
      <alignment vertical="center" wrapText="1"/>
    </xf>
    <xf numFmtId="0" fontId="12" fillId="2" borderId="39" xfId="0" applyFont="1" applyFill="1" applyBorder="1" applyAlignment="1">
      <alignment horizontal="center" vertical="center" wrapText="1"/>
    </xf>
    <xf numFmtId="164" fontId="12" fillId="2" borderId="48" xfId="0" applyNumberFormat="1" applyFont="1" applyFill="1" applyBorder="1" applyAlignment="1">
      <alignment horizontal="center" vertical="center" wrapText="1"/>
    </xf>
    <xf numFmtId="3" fontId="11" fillId="2" borderId="5" xfId="0" applyNumberFormat="1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2" borderId="39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 wrapText="1"/>
    </xf>
    <xf numFmtId="164" fontId="12" fillId="2" borderId="13" xfId="0" applyNumberFormat="1" applyFont="1" applyFill="1" applyBorder="1" applyAlignment="1">
      <alignment horizontal="center" vertical="center" wrapText="1"/>
    </xf>
    <xf numFmtId="3" fontId="12" fillId="2" borderId="12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22" xfId="0" applyFont="1" applyFill="1" applyBorder="1" applyAlignment="1">
      <alignment horizontal="center" vertical="center" wrapText="1"/>
    </xf>
    <xf numFmtId="3" fontId="7" fillId="2" borderId="23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vertical="center" wrapText="1"/>
    </xf>
    <xf numFmtId="0" fontId="7" fillId="2" borderId="39" xfId="0" applyFont="1" applyFill="1" applyBorder="1" applyAlignment="1">
      <alignment horizontal="center" vertical="center" wrapText="1"/>
    </xf>
    <xf numFmtId="3" fontId="7" fillId="2" borderId="48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vertical="center" wrapText="1"/>
    </xf>
    <xf numFmtId="0" fontId="18" fillId="2" borderId="5" xfId="0" applyFont="1" applyFill="1" applyBorder="1" applyAlignment="1">
      <alignment horizontal="center" vertical="center" wrapText="1"/>
    </xf>
    <xf numFmtId="3" fontId="18" fillId="2" borderId="5" xfId="0" applyNumberFormat="1" applyFont="1" applyFill="1" applyBorder="1" applyAlignment="1">
      <alignment horizontal="center" vertical="center" wrapText="1"/>
    </xf>
    <xf numFmtId="3" fontId="18" fillId="2" borderId="6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5" fillId="5" borderId="12" xfId="0" applyFont="1" applyFill="1" applyBorder="1" applyAlignment="1">
      <alignment horizontal="center" vertical="center" wrapText="1"/>
    </xf>
    <xf numFmtId="0" fontId="5" fillId="5" borderId="52" xfId="0" applyFont="1" applyFill="1" applyBorder="1" applyAlignment="1">
      <alignment horizontal="center" vertical="center" wrapText="1"/>
    </xf>
    <xf numFmtId="165" fontId="3" fillId="2" borderId="7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3" fontId="15" fillId="2" borderId="79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65" fontId="15" fillId="2" borderId="5" xfId="0" applyNumberFormat="1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vertical="center" wrapText="1"/>
    </xf>
    <xf numFmtId="0" fontId="7" fillId="0" borderId="71" xfId="0" applyFont="1" applyBorder="1" applyAlignment="1">
      <alignment horizontal="justify" vertical="center" wrapText="1"/>
    </xf>
    <xf numFmtId="0" fontId="7" fillId="0" borderId="48" xfId="0" applyFont="1" applyBorder="1" applyAlignment="1">
      <alignment horizontal="center" vertical="center" wrapText="1"/>
    </xf>
    <xf numFmtId="0" fontId="18" fillId="0" borderId="53" xfId="0" applyFont="1" applyBorder="1" applyAlignment="1">
      <alignment horizontal="justify" vertical="center" wrapText="1"/>
    </xf>
    <xf numFmtId="3" fontId="18" fillId="0" borderId="6" xfId="0" applyNumberFormat="1" applyFont="1" applyBorder="1" applyAlignment="1">
      <alignment horizontal="center" vertical="center" wrapText="1"/>
    </xf>
    <xf numFmtId="0" fontId="3" fillId="5" borderId="61" xfId="0" applyFont="1" applyFill="1" applyBorder="1" applyAlignment="1">
      <alignment horizontal="left" wrapText="1"/>
    </xf>
    <xf numFmtId="0" fontId="3" fillId="5" borderId="66" xfId="0" applyFont="1" applyFill="1" applyBorder="1" applyAlignment="1">
      <alignment horizontal="left" wrapText="1"/>
    </xf>
    <xf numFmtId="0" fontId="7" fillId="5" borderId="64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center" wrapText="1"/>
    </xf>
    <xf numFmtId="3" fontId="15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/>
    <xf numFmtId="0" fontId="16" fillId="5" borderId="72" xfId="0" applyFont="1" applyFill="1" applyBorder="1" applyAlignment="1">
      <alignment horizontal="left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9" fillId="2" borderId="0" xfId="0" applyFont="1" applyFill="1" applyBorder="1"/>
    <xf numFmtId="3" fontId="3" fillId="2" borderId="0" xfId="0" applyNumberFormat="1" applyFont="1" applyFill="1" applyBorder="1"/>
    <xf numFmtId="3" fontId="3" fillId="5" borderId="1" xfId="0" applyNumberFormat="1" applyFont="1" applyFill="1" applyBorder="1" applyAlignment="1">
      <alignment horizontal="center" vertical="center"/>
    </xf>
    <xf numFmtId="0" fontId="1" fillId="2" borderId="1" xfId="0" quotePrefix="1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5" borderId="1" xfId="0" quotePrefix="1" applyNumberFormat="1" applyFont="1" applyFill="1" applyBorder="1" applyAlignment="1">
      <alignment horizontal="center" vertical="center"/>
    </xf>
    <xf numFmtId="3" fontId="1" fillId="5" borderId="1" xfId="0" applyNumberFormat="1" applyFont="1" applyFill="1" applyBorder="1" applyAlignment="1">
      <alignment horizontal="center" vertical="center"/>
    </xf>
    <xf numFmtId="0" fontId="3" fillId="5" borderId="54" xfId="0" applyFont="1" applyFill="1" applyBorder="1" applyAlignment="1">
      <alignment horizontal="left" wrapText="1"/>
    </xf>
    <xf numFmtId="0" fontId="3" fillId="5" borderId="55" xfId="0" applyFont="1" applyFill="1" applyBorder="1" applyAlignment="1">
      <alignment horizontal="left" wrapText="1"/>
    </xf>
    <xf numFmtId="0" fontId="3" fillId="5" borderId="43" xfId="0" applyFont="1" applyFill="1" applyBorder="1" applyAlignment="1">
      <alignment horizontal="left" wrapText="1"/>
    </xf>
    <xf numFmtId="0" fontId="7" fillId="5" borderId="35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69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15" fillId="2" borderId="2" xfId="0" applyNumberFormat="1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4" fontId="15" fillId="2" borderId="8" xfId="0" quotePrefix="1" applyNumberFormat="1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horizontal="center" vertical="center"/>
    </xf>
    <xf numFmtId="4" fontId="3" fillId="5" borderId="12" xfId="0" applyNumberFormat="1" applyFont="1" applyFill="1" applyBorder="1" applyAlignment="1">
      <alignment horizontal="center" vertical="center"/>
    </xf>
    <xf numFmtId="4" fontId="3" fillId="5" borderId="13" xfId="0" quotePrefix="1" applyNumberFormat="1" applyFont="1" applyFill="1" applyBorder="1" applyAlignment="1">
      <alignment horizontal="center" vertical="center"/>
    </xf>
    <xf numFmtId="4" fontId="15" fillId="2" borderId="34" xfId="0" applyNumberFormat="1" applyFont="1" applyFill="1" applyBorder="1" applyAlignment="1">
      <alignment horizontal="center" vertical="center"/>
    </xf>
    <xf numFmtId="4" fontId="3" fillId="5" borderId="29" xfId="0" applyNumberFormat="1" applyFont="1" applyFill="1" applyBorder="1" applyAlignment="1">
      <alignment horizontal="center" vertical="center"/>
    </xf>
    <xf numFmtId="4" fontId="3" fillId="2" borderId="29" xfId="0" applyNumberFormat="1" applyFont="1" applyFill="1" applyBorder="1" applyAlignment="1">
      <alignment horizontal="center" vertical="center"/>
    </xf>
    <xf numFmtId="4" fontId="3" fillId="5" borderId="30" xfId="0" applyNumberFormat="1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left" vertical="center"/>
    </xf>
    <xf numFmtId="0" fontId="3" fillId="5" borderId="18" xfId="0" applyFont="1" applyFill="1" applyBorder="1" applyAlignment="1">
      <alignment horizontal="left" vertical="center" wrapText="1"/>
    </xf>
    <xf numFmtId="0" fontId="3" fillId="5" borderId="32" xfId="0" applyFont="1" applyFill="1" applyBorder="1" applyAlignment="1">
      <alignment horizontal="left" vertical="center" wrapText="1"/>
    </xf>
    <xf numFmtId="2" fontId="15" fillId="2" borderId="7" xfId="0" applyNumberFormat="1" applyFont="1" applyFill="1" applyBorder="1" applyAlignment="1">
      <alignment horizontal="center" vertical="center"/>
    </xf>
    <xf numFmtId="2" fontId="3" fillId="5" borderId="9" xfId="0" applyNumberFormat="1" applyFont="1" applyFill="1" applyBorder="1" applyAlignment="1">
      <alignment horizontal="center" vertical="center"/>
    </xf>
    <xf numFmtId="0" fontId="3" fillId="5" borderId="40" xfId="0" applyFont="1" applyFill="1" applyBorder="1" applyAlignment="1">
      <alignment horizontal="left" vertical="center"/>
    </xf>
    <xf numFmtId="2" fontId="3" fillId="2" borderId="20" xfId="0" applyNumberFormat="1" applyFont="1" applyFill="1" applyBorder="1" applyAlignment="1">
      <alignment horizontal="center" vertical="center"/>
    </xf>
    <xf numFmtId="0" fontId="3" fillId="5" borderId="53" xfId="0" applyFont="1" applyFill="1" applyBorder="1"/>
    <xf numFmtId="0" fontId="3" fillId="5" borderId="54" xfId="0" applyFont="1" applyFill="1" applyBorder="1"/>
    <xf numFmtId="0" fontId="3" fillId="5" borderId="35" xfId="0" applyFont="1" applyFill="1" applyBorder="1"/>
    <xf numFmtId="3" fontId="15" fillId="2" borderId="35" xfId="0" applyNumberFormat="1" applyFont="1" applyFill="1" applyBorder="1" applyAlignment="1">
      <alignment horizontal="center" vertical="center"/>
    </xf>
    <xf numFmtId="3" fontId="15" fillId="2" borderId="38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/>
    </xf>
    <xf numFmtId="3" fontId="3" fillId="2" borderId="3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15" fillId="2" borderId="79" xfId="0" applyNumberFormat="1" applyFont="1" applyFill="1" applyBorder="1" applyAlignment="1">
      <alignment horizontal="center" vertical="center"/>
    </xf>
    <xf numFmtId="165" fontId="3" fillId="2" borderId="51" xfId="0" applyNumberFormat="1" applyFont="1" applyFill="1" applyBorder="1" applyAlignment="1">
      <alignment horizontal="center" vertical="center"/>
    </xf>
    <xf numFmtId="165" fontId="3" fillId="2" borderId="46" xfId="0" applyNumberFormat="1" applyFont="1" applyFill="1" applyBorder="1" applyAlignment="1">
      <alignment horizontal="center" vertical="center"/>
    </xf>
    <xf numFmtId="0" fontId="3" fillId="5" borderId="61" xfId="0" applyFont="1" applyFill="1" applyBorder="1"/>
    <xf numFmtId="0" fontId="3" fillId="5" borderId="55" xfId="0" applyFont="1" applyFill="1" applyBorder="1"/>
    <xf numFmtId="0" fontId="9" fillId="0" borderId="0" xfId="0" applyFont="1" applyAlignment="1">
      <alignment horizontal="left"/>
    </xf>
    <xf numFmtId="0" fontId="3" fillId="2" borderId="35" xfId="0" applyFont="1" applyFill="1" applyBorder="1" applyAlignment="1">
      <alignment horizontal="left" vertical="center" wrapText="1"/>
    </xf>
    <xf numFmtId="0" fontId="7" fillId="4" borderId="33" xfId="0" applyFont="1" applyFill="1" applyBorder="1" applyAlignment="1">
      <alignment horizontal="left" vertical="center" wrapText="1"/>
    </xf>
    <xf numFmtId="0" fontId="7" fillId="4" borderId="18" xfId="0" applyFont="1" applyFill="1" applyBorder="1" applyAlignment="1">
      <alignment horizontal="left" vertical="center" wrapText="1" indent="3"/>
    </xf>
    <xf numFmtId="0" fontId="7" fillId="4" borderId="18" xfId="0" applyFont="1" applyFill="1" applyBorder="1" applyAlignment="1">
      <alignment horizontal="left" vertical="center" wrapText="1"/>
    </xf>
    <xf numFmtId="0" fontId="7" fillId="4" borderId="32" xfId="0" applyFont="1" applyFill="1" applyBorder="1" applyAlignment="1">
      <alignment horizontal="left" vertical="center" wrapText="1"/>
    </xf>
    <xf numFmtId="169" fontId="7" fillId="2" borderId="1" xfId="1" applyNumberFormat="1" applyFont="1" applyFill="1" applyBorder="1" applyAlignment="1">
      <alignment horizontal="center" vertical="center" wrapText="1"/>
    </xf>
    <xf numFmtId="169" fontId="7" fillId="2" borderId="12" xfId="1" applyNumberFormat="1" applyFont="1" applyFill="1" applyBorder="1" applyAlignment="1">
      <alignment horizontal="center" vertical="center" wrapText="1"/>
    </xf>
    <xf numFmtId="2" fontId="7" fillId="2" borderId="76" xfId="0" applyNumberFormat="1" applyFont="1" applyFill="1" applyBorder="1" applyAlignment="1">
      <alignment vertical="center" wrapText="1"/>
    </xf>
    <xf numFmtId="169" fontId="7" fillId="2" borderId="25" xfId="1" applyNumberFormat="1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 wrapText="1"/>
    </xf>
    <xf numFmtId="3" fontId="7" fillId="2" borderId="25" xfId="0" applyNumberFormat="1" applyFont="1" applyFill="1" applyBorder="1" applyAlignment="1">
      <alignment horizontal="center" vertical="center" wrapText="1"/>
    </xf>
    <xf numFmtId="3" fontId="7" fillId="2" borderId="26" xfId="0" applyNumberFormat="1" applyFont="1" applyFill="1" applyBorder="1" applyAlignment="1">
      <alignment horizontal="center" vertical="center" wrapText="1"/>
    </xf>
    <xf numFmtId="2" fontId="20" fillId="2" borderId="66" xfId="0" applyNumberFormat="1" applyFont="1" applyFill="1" applyBorder="1" applyAlignment="1">
      <alignment vertical="center" wrapText="1"/>
    </xf>
    <xf numFmtId="0" fontId="0" fillId="2" borderId="0" xfId="0" applyFont="1" applyFill="1" applyBorder="1"/>
    <xf numFmtId="0" fontId="0" fillId="2" borderId="83" xfId="0" applyFont="1" applyFill="1" applyBorder="1"/>
    <xf numFmtId="2" fontId="18" fillId="2" borderId="4" xfId="0" applyNumberFormat="1" applyFont="1" applyFill="1" applyBorder="1" applyAlignment="1">
      <alignment vertical="center" wrapText="1"/>
    </xf>
    <xf numFmtId="164" fontId="18" fillId="2" borderId="5" xfId="0" applyNumberFormat="1" applyFont="1" applyFill="1" applyBorder="1" applyAlignment="1">
      <alignment horizontal="center" vertical="center" wrapText="1"/>
    </xf>
    <xf numFmtId="169" fontId="18" fillId="2" borderId="5" xfId="1" applyNumberFormat="1" applyFont="1" applyFill="1" applyBorder="1" applyAlignment="1">
      <alignment horizontal="center" vertical="center" wrapText="1"/>
    </xf>
    <xf numFmtId="0" fontId="7" fillId="2" borderId="76" xfId="0" applyFont="1" applyFill="1" applyBorder="1" applyAlignment="1">
      <alignment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0" fillId="2" borderId="76" xfId="0" applyFont="1" applyFill="1" applyBorder="1" applyAlignment="1">
      <alignment vertical="center" wrapText="1"/>
    </xf>
    <xf numFmtId="0" fontId="10" fillId="2" borderId="50" xfId="0" applyFont="1" applyFill="1" applyBorder="1" applyAlignment="1">
      <alignment vertical="center" wrapText="1"/>
    </xf>
    <xf numFmtId="0" fontId="21" fillId="2" borderId="37" xfId="0" applyFont="1" applyFill="1" applyBorder="1" applyAlignment="1">
      <alignment horizontal="center" vertical="center" wrapText="1"/>
    </xf>
    <xf numFmtId="3" fontId="21" fillId="2" borderId="37" xfId="0" applyNumberFormat="1" applyFont="1" applyFill="1" applyBorder="1" applyAlignment="1">
      <alignment horizontal="center" vertical="center" wrapText="1"/>
    </xf>
    <xf numFmtId="0" fontId="21" fillId="2" borderId="38" xfId="0" quotePrefix="1" applyFont="1" applyFill="1" applyBorder="1" applyAlignment="1">
      <alignment horizontal="center" vertical="center" wrapText="1"/>
    </xf>
    <xf numFmtId="164" fontId="11" fillId="2" borderId="6" xfId="0" quotePrefix="1" applyNumberFormat="1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3" fontId="11" fillId="2" borderId="25" xfId="0" applyNumberFormat="1" applyFont="1" applyFill="1" applyBorder="1" applyAlignment="1">
      <alignment horizontal="center" vertical="center" wrapText="1"/>
    </xf>
    <xf numFmtId="164" fontId="11" fillId="2" borderId="26" xfId="0" quotePrefix="1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center" vertical="center" wrapText="1"/>
    </xf>
    <xf numFmtId="3" fontId="11" fillId="2" borderId="12" xfId="0" applyNumberFormat="1" applyFont="1" applyFill="1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center" vertical="center" wrapText="1"/>
    </xf>
    <xf numFmtId="0" fontId="22" fillId="4" borderId="35" xfId="0" applyFont="1" applyFill="1" applyBorder="1" applyAlignment="1">
      <alignment horizontal="center" vertical="center" wrapText="1"/>
    </xf>
    <xf numFmtId="3" fontId="22" fillId="4" borderId="49" xfId="0" applyNumberFormat="1" applyFont="1" applyFill="1" applyBorder="1" applyAlignment="1">
      <alignment horizontal="center" vertical="center"/>
    </xf>
    <xf numFmtId="3" fontId="22" fillId="4" borderId="65" xfId="0" quotePrefix="1" applyNumberFormat="1" applyFont="1" applyFill="1" applyBorder="1" applyAlignment="1">
      <alignment horizontal="center" vertical="center"/>
    </xf>
    <xf numFmtId="3" fontId="22" fillId="4" borderId="37" xfId="0" applyNumberFormat="1" applyFont="1" applyFill="1" applyBorder="1" applyAlignment="1">
      <alignment horizontal="center" vertical="center" wrapText="1"/>
    </xf>
    <xf numFmtId="3" fontId="22" fillId="4" borderId="56" xfId="0" quotePrefix="1" applyNumberFormat="1" applyFont="1" applyFill="1" applyBorder="1" applyAlignment="1">
      <alignment horizontal="center" vertical="center"/>
    </xf>
    <xf numFmtId="3" fontId="22" fillId="4" borderId="36" xfId="0" applyNumberFormat="1" applyFont="1" applyFill="1" applyBorder="1" applyAlignment="1">
      <alignment horizontal="center" vertical="center"/>
    </xf>
    <xf numFmtId="3" fontId="22" fillId="4" borderId="46" xfId="0" quotePrefix="1" applyNumberFormat="1" applyFont="1" applyFill="1" applyBorder="1" applyAlignment="1">
      <alignment horizontal="center" vertical="center"/>
    </xf>
    <xf numFmtId="3" fontId="22" fillId="4" borderId="37" xfId="0" quotePrefix="1" applyNumberFormat="1" applyFont="1" applyFill="1" applyBorder="1" applyAlignment="1">
      <alignment horizontal="center" vertical="center"/>
    </xf>
    <xf numFmtId="3" fontId="22" fillId="4" borderId="38" xfId="0" quotePrefix="1" applyNumberFormat="1" applyFont="1" applyFill="1" applyBorder="1" applyAlignment="1">
      <alignment horizontal="center" vertical="center"/>
    </xf>
    <xf numFmtId="165" fontId="3" fillId="2" borderId="0" xfId="0" applyNumberFormat="1" applyFont="1" applyFill="1"/>
    <xf numFmtId="164" fontId="3" fillId="2" borderId="0" xfId="0" applyNumberFormat="1" applyFont="1" applyFill="1"/>
    <xf numFmtId="165" fontId="1" fillId="2" borderId="0" xfId="0" applyNumberFormat="1" applyFont="1" applyFill="1"/>
    <xf numFmtId="165" fontId="7" fillId="4" borderId="0" xfId="0" quotePrefix="1" applyNumberFormat="1" applyFont="1" applyFill="1" applyBorder="1" applyAlignment="1">
      <alignment horizontal="center" vertical="center"/>
    </xf>
    <xf numFmtId="165" fontId="3" fillId="2" borderId="96" xfId="0" applyNumberFormat="1" applyFont="1" applyFill="1" applyBorder="1" applyAlignment="1">
      <alignment horizontal="center" vertical="center"/>
    </xf>
    <xf numFmtId="165" fontId="3" fillId="2" borderId="97" xfId="0" applyNumberFormat="1" applyFont="1" applyFill="1" applyBorder="1" applyAlignment="1">
      <alignment horizontal="center" vertical="center"/>
    </xf>
    <xf numFmtId="4" fontId="9" fillId="5" borderId="10" xfId="0" quotePrefix="1" applyNumberFormat="1" applyFont="1" applyFill="1" applyBorder="1" applyAlignment="1">
      <alignment horizontal="center" vertical="center"/>
    </xf>
    <xf numFmtId="2" fontId="14" fillId="2" borderId="0" xfId="0" applyNumberFormat="1" applyFont="1" applyFill="1" applyAlignment="1">
      <alignment horizontal="center" vertical="center"/>
    </xf>
    <xf numFmtId="0" fontId="3" fillId="2" borderId="72" xfId="0" applyFont="1" applyFill="1" applyBorder="1" applyAlignment="1">
      <alignment horizontal="left" vertical="center" wrapText="1"/>
    </xf>
    <xf numFmtId="0" fontId="5" fillId="5" borderId="5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0" fontId="24" fillId="2" borderId="0" xfId="0" applyFont="1" applyFill="1" applyBorder="1" applyAlignment="1"/>
    <xf numFmtId="0" fontId="24" fillId="2" borderId="0" xfId="0" applyFont="1" applyFill="1"/>
    <xf numFmtId="49" fontId="25" fillId="2" borderId="33" xfId="0" applyNumberFormat="1" applyFont="1" applyFill="1" applyBorder="1" applyAlignment="1">
      <alignment horizontal="left" vertical="center" wrapText="1"/>
    </xf>
    <xf numFmtId="3" fontId="25" fillId="2" borderId="7" xfId="0" applyNumberFormat="1" applyFont="1" applyFill="1" applyBorder="1" applyAlignment="1">
      <alignment horizontal="center" vertical="center"/>
    </xf>
    <xf numFmtId="165" fontId="25" fillId="2" borderId="73" xfId="0" applyNumberFormat="1" applyFont="1" applyFill="1" applyBorder="1" applyAlignment="1">
      <alignment horizontal="center" vertical="center"/>
    </xf>
    <xf numFmtId="3" fontId="25" fillId="2" borderId="33" xfId="0" applyNumberFormat="1" applyFont="1" applyFill="1" applyBorder="1" applyAlignment="1">
      <alignment horizontal="center" vertical="center"/>
    </xf>
    <xf numFmtId="0" fontId="3" fillId="5" borderId="80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49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0" fontId="3" fillId="5" borderId="82" xfId="0" applyFont="1" applyFill="1" applyBorder="1" applyAlignment="1">
      <alignment horizontal="center" vertical="center" wrapText="1"/>
    </xf>
    <xf numFmtId="0" fontId="3" fillId="5" borderId="38" xfId="0" applyFont="1" applyFill="1" applyBorder="1" applyAlignment="1">
      <alignment horizontal="center" vertical="center" wrapText="1"/>
    </xf>
    <xf numFmtId="0" fontId="3" fillId="5" borderId="50" xfId="0" applyFont="1" applyFill="1" applyBorder="1" applyAlignment="1">
      <alignment horizontal="center" vertical="center" wrapText="1"/>
    </xf>
    <xf numFmtId="0" fontId="3" fillId="5" borderId="61" xfId="0" applyFont="1" applyFill="1" applyBorder="1" applyAlignment="1">
      <alignment horizontal="center" vertical="center" wrapText="1"/>
    </xf>
    <xf numFmtId="0" fontId="3" fillId="5" borderId="66" xfId="0" applyFont="1" applyFill="1" applyBorder="1" applyAlignment="1">
      <alignment horizontal="center" vertical="center" wrapText="1"/>
    </xf>
    <xf numFmtId="0" fontId="3" fillId="5" borderId="64" xfId="0" applyFont="1" applyFill="1" applyBorder="1" applyAlignment="1">
      <alignment horizontal="center" vertical="center" wrapText="1"/>
    </xf>
    <xf numFmtId="0" fontId="3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4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43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40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3" fillId="5" borderId="43" xfId="0" applyFont="1" applyFill="1" applyBorder="1" applyAlignment="1">
      <alignment horizontal="center" vertical="center" wrapText="1"/>
    </xf>
    <xf numFmtId="0" fontId="3" fillId="5" borderId="35" xfId="0" applyFont="1" applyFill="1" applyBorder="1" applyAlignment="1">
      <alignment horizontal="center" vertical="center" wrapText="1"/>
    </xf>
    <xf numFmtId="0" fontId="3" fillId="5" borderId="76" xfId="0" applyFont="1" applyFill="1" applyBorder="1" applyAlignment="1">
      <alignment horizontal="center"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28" xfId="0" applyFont="1" applyFill="1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/>
    </xf>
    <xf numFmtId="0" fontId="3" fillId="5" borderId="53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3" fillId="5" borderId="54" xfId="0" applyFont="1" applyFill="1" applyBorder="1" applyAlignment="1">
      <alignment horizontal="center" vertical="center"/>
    </xf>
    <xf numFmtId="0" fontId="3" fillId="5" borderId="51" xfId="0" applyFont="1" applyFill="1" applyBorder="1" applyAlignment="1">
      <alignment horizontal="center" vertical="center"/>
    </xf>
    <xf numFmtId="0" fontId="3" fillId="5" borderId="73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 wrapText="1"/>
    </xf>
    <xf numFmtId="0" fontId="3" fillId="5" borderId="37" xfId="0" applyFont="1" applyFill="1" applyBorder="1" applyAlignment="1">
      <alignment horizontal="center" vertical="center" wrapText="1"/>
    </xf>
    <xf numFmtId="0" fontId="3" fillId="5" borderId="47" xfId="0" applyFont="1" applyFill="1" applyBorder="1" applyAlignment="1">
      <alignment horizontal="center" vertical="center" wrapText="1"/>
    </xf>
    <xf numFmtId="0" fontId="3" fillId="5" borderId="63" xfId="0" applyFont="1" applyFill="1" applyBorder="1" applyAlignment="1">
      <alignment horizontal="center" vertical="center" wrapText="1"/>
    </xf>
    <xf numFmtId="0" fontId="3" fillId="5" borderId="72" xfId="0" applyFont="1" applyFill="1" applyBorder="1" applyAlignment="1">
      <alignment horizontal="center" vertical="center" wrapText="1"/>
    </xf>
    <xf numFmtId="0" fontId="3" fillId="5" borderId="73" xfId="0" applyFont="1" applyFill="1" applyBorder="1" applyAlignment="1">
      <alignment horizontal="center" vertical="center" wrapText="1"/>
    </xf>
    <xf numFmtId="0" fontId="3" fillId="2" borderId="61" xfId="0" applyFont="1" applyFill="1" applyBorder="1" applyAlignment="1">
      <alignment horizontal="left" vertical="center" wrapText="1"/>
    </xf>
    <xf numFmtId="0" fontId="3" fillId="2" borderId="62" xfId="0" applyFont="1" applyFill="1" applyBorder="1" applyAlignment="1">
      <alignment horizontal="left" vertical="center" wrapText="1"/>
    </xf>
    <xf numFmtId="0" fontId="3" fillId="2" borderId="63" xfId="0" applyFont="1" applyFill="1" applyBorder="1" applyAlignment="1">
      <alignment horizontal="left" vertical="center" wrapText="1"/>
    </xf>
    <xf numFmtId="0" fontId="3" fillId="5" borderId="77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32" xfId="0" applyFont="1" applyFill="1" applyBorder="1" applyAlignment="1">
      <alignment horizontal="center" vertical="center" wrapText="1"/>
    </xf>
    <xf numFmtId="0" fontId="3" fillId="2" borderId="72" xfId="0" applyFont="1" applyFill="1" applyBorder="1" applyAlignment="1">
      <alignment horizontal="left" vertical="center" wrapText="1"/>
    </xf>
    <xf numFmtId="0" fontId="3" fillId="2" borderId="75" xfId="0" applyFont="1" applyFill="1" applyBorder="1" applyAlignment="1">
      <alignment horizontal="left" vertical="center" wrapText="1"/>
    </xf>
    <xf numFmtId="0" fontId="3" fillId="2" borderId="73" xfId="0" applyFont="1" applyFill="1" applyBorder="1" applyAlignment="1">
      <alignment horizontal="left" vertical="center" wrapText="1"/>
    </xf>
    <xf numFmtId="0" fontId="3" fillId="5" borderId="61" xfId="0" applyFont="1" applyFill="1" applyBorder="1" applyAlignment="1">
      <alignment horizontal="center" vertical="center"/>
    </xf>
    <xf numFmtId="0" fontId="3" fillId="5" borderId="62" xfId="0" applyFont="1" applyFill="1" applyBorder="1" applyAlignment="1">
      <alignment horizontal="center" vertical="center"/>
    </xf>
    <xf numFmtId="0" fontId="3" fillId="5" borderId="63" xfId="0" applyFont="1" applyFill="1" applyBorder="1" applyAlignment="1">
      <alignment horizontal="center" vertical="center"/>
    </xf>
    <xf numFmtId="0" fontId="3" fillId="5" borderId="50" xfId="0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left" vertical="center" wrapText="1"/>
    </xf>
    <xf numFmtId="0" fontId="3" fillId="2" borderId="55" xfId="0" applyFont="1" applyFill="1" applyBorder="1" applyAlignment="1">
      <alignment horizontal="left" vertical="center" wrapText="1"/>
    </xf>
    <xf numFmtId="0" fontId="3" fillId="2" borderId="54" xfId="0" applyFont="1" applyFill="1" applyBorder="1" applyAlignment="1">
      <alignment horizontal="left" vertical="center" wrapText="1"/>
    </xf>
    <xf numFmtId="14" fontId="3" fillId="5" borderId="28" xfId="0" applyNumberFormat="1" applyFont="1" applyFill="1" applyBorder="1" applyAlignment="1">
      <alignment horizontal="center" vertical="center" wrapText="1"/>
    </xf>
    <xf numFmtId="14" fontId="3" fillId="5" borderId="26" xfId="0" applyNumberFormat="1" applyFont="1" applyFill="1" applyBorder="1" applyAlignment="1">
      <alignment horizontal="center" vertical="center" wrapText="1"/>
    </xf>
    <xf numFmtId="0" fontId="3" fillId="5" borderId="89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14" fontId="3" fillId="5" borderId="76" xfId="0" applyNumberFormat="1" applyFont="1" applyFill="1" applyBorder="1" applyAlignment="1">
      <alignment horizontal="center" vertical="center" wrapText="1"/>
    </xf>
    <xf numFmtId="14" fontId="3" fillId="5" borderId="61" xfId="0" applyNumberFormat="1" applyFont="1" applyFill="1" applyBorder="1" applyAlignment="1">
      <alignment horizontal="center" vertical="center"/>
    </xf>
    <xf numFmtId="14" fontId="3" fillId="5" borderId="63" xfId="0" applyNumberFormat="1" applyFont="1" applyFill="1" applyBorder="1" applyAlignment="1">
      <alignment horizontal="center" vertical="center"/>
    </xf>
    <xf numFmtId="14" fontId="3" fillId="5" borderId="72" xfId="0" applyNumberFormat="1" applyFont="1" applyFill="1" applyBorder="1" applyAlignment="1">
      <alignment horizontal="center" vertical="center"/>
    </xf>
    <xf numFmtId="14" fontId="3" fillId="5" borderId="73" xfId="0" applyNumberFormat="1" applyFont="1" applyFill="1" applyBorder="1" applyAlignment="1">
      <alignment horizontal="center" vertical="center"/>
    </xf>
    <xf numFmtId="0" fontId="3" fillId="5" borderId="64" xfId="0" applyFont="1" applyFill="1" applyBorder="1" applyAlignment="1">
      <alignment horizontal="center" vertical="center"/>
    </xf>
    <xf numFmtId="14" fontId="3" fillId="5" borderId="76" xfId="0" applyNumberFormat="1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 wrapText="1"/>
    </xf>
    <xf numFmtId="0" fontId="6" fillId="5" borderId="29" xfId="0" applyFont="1" applyFill="1" applyBorder="1" applyAlignment="1">
      <alignment horizontal="center" vertical="center" wrapText="1"/>
    </xf>
    <xf numFmtId="16" fontId="3" fillId="5" borderId="76" xfId="0" applyNumberFormat="1" applyFont="1" applyFill="1" applyBorder="1" applyAlignment="1">
      <alignment horizontal="center" vertical="center" wrapText="1"/>
    </xf>
    <xf numFmtId="16" fontId="3" fillId="5" borderId="25" xfId="0" applyNumberFormat="1" applyFont="1" applyFill="1" applyBorder="1" applyAlignment="1">
      <alignment horizontal="center" vertical="center" wrapText="1"/>
    </xf>
    <xf numFmtId="16" fontId="3" fillId="5" borderId="26" xfId="0" applyNumberFormat="1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3" fillId="5" borderId="66" xfId="0" applyFont="1" applyFill="1" applyBorder="1" applyAlignment="1">
      <alignment horizontal="center" vertical="center"/>
    </xf>
    <xf numFmtId="0" fontId="3" fillId="5" borderId="62" xfId="0" applyFont="1" applyFill="1" applyBorder="1" applyAlignment="1">
      <alignment horizontal="center" vertical="center" wrapText="1"/>
    </xf>
    <xf numFmtId="0" fontId="3" fillId="5" borderId="75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16" fontId="3" fillId="5" borderId="40" xfId="0" applyNumberFormat="1" applyFont="1" applyFill="1" applyBorder="1" applyAlignment="1">
      <alignment horizontal="center" vertical="center" wrapText="1"/>
    </xf>
    <xf numFmtId="16" fontId="3" fillId="5" borderId="41" xfId="0" applyNumberFormat="1" applyFont="1" applyFill="1" applyBorder="1" applyAlignment="1">
      <alignment horizontal="center" vertical="center" wrapText="1"/>
    </xf>
    <xf numFmtId="16" fontId="3" fillId="5" borderId="42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16" fontId="3" fillId="5" borderId="75" xfId="0" applyNumberFormat="1" applyFont="1" applyFill="1" applyBorder="1" applyAlignment="1">
      <alignment horizontal="center" vertical="center" wrapText="1"/>
    </xf>
    <xf numFmtId="0" fontId="3" fillId="5" borderId="76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7" fillId="6" borderId="29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wrapText="1"/>
    </xf>
    <xf numFmtId="0" fontId="3" fillId="5" borderId="28" xfId="0" applyFont="1" applyFill="1" applyBorder="1" applyAlignment="1">
      <alignment horizontal="center" vertical="center"/>
    </xf>
    <xf numFmtId="167" fontId="3" fillId="5" borderId="76" xfId="0" applyNumberFormat="1" applyFont="1" applyFill="1" applyBorder="1" applyAlignment="1">
      <alignment horizontal="center" vertical="center"/>
    </xf>
    <xf numFmtId="167" fontId="3" fillId="5" borderId="25" xfId="0" applyNumberFormat="1" applyFont="1" applyFill="1" applyBorder="1" applyAlignment="1">
      <alignment horizontal="center" vertical="center"/>
    </xf>
    <xf numFmtId="167" fontId="3" fillId="5" borderId="26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wrapText="1"/>
    </xf>
    <xf numFmtId="0" fontId="7" fillId="6" borderId="43" xfId="0" applyFont="1" applyFill="1" applyBorder="1" applyAlignment="1">
      <alignment horizontal="center" vertical="center" wrapText="1"/>
    </xf>
    <xf numFmtId="0" fontId="7" fillId="6" borderId="47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left" vertical="center" wrapText="1"/>
    </xf>
    <xf numFmtId="0" fontId="3" fillId="5" borderId="23" xfId="0" applyFont="1" applyFill="1" applyBorder="1" applyAlignment="1">
      <alignment horizontal="center" wrapText="1"/>
    </xf>
    <xf numFmtId="0" fontId="3" fillId="5" borderId="82" xfId="0" applyFont="1" applyFill="1" applyBorder="1" applyAlignment="1">
      <alignment horizontal="center" wrapText="1"/>
    </xf>
    <xf numFmtId="0" fontId="3" fillId="5" borderId="38" xfId="0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44" xfId="0" applyFont="1" applyFill="1" applyBorder="1" applyAlignment="1">
      <alignment horizontal="center" vertical="center"/>
    </xf>
    <xf numFmtId="0" fontId="3" fillId="5" borderId="77" xfId="0" applyFont="1" applyFill="1" applyBorder="1" applyAlignment="1">
      <alignment horizontal="center" vertical="center" wrapText="1"/>
    </xf>
    <xf numFmtId="0" fontId="3" fillId="5" borderId="61" xfId="0" applyFont="1" applyFill="1" applyBorder="1" applyAlignment="1">
      <alignment horizontal="center"/>
    </xf>
    <xf numFmtId="0" fontId="3" fillId="5" borderId="62" xfId="0" applyFont="1" applyFill="1" applyBorder="1" applyAlignment="1">
      <alignment horizontal="center"/>
    </xf>
    <xf numFmtId="0" fontId="3" fillId="5" borderId="63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3" fillId="5" borderId="80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0" fontId="3" fillId="5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51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52" xfId="0" applyFont="1" applyFill="1" applyBorder="1" applyAlignment="1">
      <alignment horizontal="center" vertical="center" wrapText="1"/>
    </xf>
    <xf numFmtId="166" fontId="7" fillId="5" borderId="22" xfId="1" applyNumberFormat="1" applyFont="1" applyFill="1" applyBorder="1" applyAlignment="1">
      <alignment horizontal="center" vertical="center" wrapText="1"/>
    </xf>
    <xf numFmtId="166" fontId="0" fillId="5" borderId="78" xfId="1" applyNumberFormat="1" applyFont="1" applyFill="1" applyBorder="1"/>
    <xf numFmtId="166" fontId="0" fillId="5" borderId="37" xfId="1" applyNumberFormat="1" applyFont="1" applyFill="1" applyBorder="1"/>
    <xf numFmtId="2" fontId="7" fillId="5" borderId="22" xfId="0" applyNumberFormat="1" applyFont="1" applyFill="1" applyBorder="1" applyAlignment="1">
      <alignment horizontal="center" vertical="center" wrapText="1"/>
    </xf>
    <xf numFmtId="0" fontId="0" fillId="5" borderId="78" xfId="0" applyFill="1" applyBorder="1"/>
    <xf numFmtId="0" fontId="0" fillId="5" borderId="37" xfId="0" applyFill="1" applyBorder="1"/>
    <xf numFmtId="2" fontId="7" fillId="5" borderId="23" xfId="0" applyNumberFormat="1" applyFont="1" applyFill="1" applyBorder="1" applyAlignment="1">
      <alignment horizontal="center" vertical="center" wrapText="1"/>
    </xf>
    <xf numFmtId="0" fontId="0" fillId="5" borderId="82" xfId="0" applyFill="1" applyBorder="1"/>
    <xf numFmtId="0" fontId="0" fillId="5" borderId="38" xfId="0" applyFill="1" applyBorder="1"/>
    <xf numFmtId="2" fontId="7" fillId="5" borderId="80" xfId="0" applyNumberFormat="1" applyFont="1" applyFill="1" applyBorder="1" applyAlignment="1">
      <alignment horizontal="center" vertical="center" wrapText="1"/>
    </xf>
    <xf numFmtId="0" fontId="0" fillId="5" borderId="24" xfId="0" applyFill="1" applyBorder="1"/>
    <xf numFmtId="0" fontId="0" fillId="5" borderId="49" xfId="0" applyFill="1" applyBorder="1"/>
    <xf numFmtId="0" fontId="7" fillId="5" borderId="80" xfId="0" applyFont="1" applyFill="1" applyBorder="1" applyAlignment="1">
      <alignment horizontal="center" vertical="center" wrapText="1"/>
    </xf>
    <xf numFmtId="0" fontId="3" fillId="5" borderId="49" xfId="0" applyFont="1" applyFill="1" applyBorder="1"/>
    <xf numFmtId="0" fontId="7" fillId="5" borderId="22" xfId="0" applyFont="1" applyFill="1" applyBorder="1" applyAlignment="1">
      <alignment horizontal="center" vertical="center" wrapText="1"/>
    </xf>
    <xf numFmtId="0" fontId="3" fillId="5" borderId="37" xfId="0" applyFont="1" applyFill="1" applyBorder="1"/>
    <xf numFmtId="0" fontId="7" fillId="5" borderId="77" xfId="0" applyFont="1" applyFill="1" applyBorder="1" applyAlignment="1">
      <alignment horizontal="center" vertical="center" wrapText="1"/>
    </xf>
    <xf numFmtId="0" fontId="3" fillId="5" borderId="28" xfId="0" applyFont="1" applyFill="1" applyBorder="1"/>
    <xf numFmtId="0" fontId="7" fillId="5" borderId="23" xfId="0" applyFont="1" applyFill="1" applyBorder="1" applyAlignment="1">
      <alignment horizontal="center" vertical="center" wrapText="1"/>
    </xf>
    <xf numFmtId="0" fontId="3" fillId="5" borderId="38" xfId="0" applyFont="1" applyFill="1" applyBorder="1"/>
    <xf numFmtId="0" fontId="5" fillId="5" borderId="9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44" xfId="0" applyFont="1" applyFill="1" applyBorder="1" applyAlignment="1">
      <alignment horizontal="center" vertical="center" wrapText="1"/>
    </xf>
    <xf numFmtId="0" fontId="5" fillId="5" borderId="5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7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/>
    <xf numFmtId="0" fontId="9" fillId="2" borderId="0" xfId="0" applyFont="1" applyFill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  <xf numFmtId="0" fontId="3" fillId="5" borderId="53" xfId="0" applyFont="1" applyFill="1" applyBorder="1" applyAlignment="1">
      <alignment horizontal="center" vertical="center" wrapText="1"/>
    </xf>
    <xf numFmtId="0" fontId="3" fillId="5" borderId="55" xfId="0" applyFont="1" applyFill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2" defaultPivotStyle="PivotStyleLight16"/>
  <colors>
    <mruColors>
      <color rgb="FFCC9900"/>
      <color rgb="FF1F3D73"/>
      <color rgb="FF5454EC"/>
      <color rgb="FFE20000"/>
      <color rgb="FFFFFF99"/>
      <color rgb="FFFFB13F"/>
      <color rgb="FF00FF00"/>
      <color rgb="FFFF9B09"/>
      <color rgb="FFFF99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>
          <a:solidFill>
            <a:schemeClr val="bg1">
              <a:lumMod val="85000"/>
            </a:schemeClr>
          </a:solidFill>
        </a:ln>
      </c:spPr>
    </c:sideWall>
    <c:backWall>
      <c:thickness val="0"/>
      <c:spPr>
        <a:noFill/>
        <a:ln>
          <a:solidFill>
            <a:schemeClr val="bg1">
              <a:lumMod val="85000"/>
            </a:schemeClr>
          </a:solidFill>
        </a:ln>
      </c:spPr>
    </c:backWall>
    <c:plotArea>
      <c:layout>
        <c:manualLayout>
          <c:layoutTarget val="inner"/>
          <c:xMode val="edge"/>
          <c:yMode val="edge"/>
          <c:x val="0.10246268700061374"/>
          <c:y val="6.4504931620389561E-2"/>
          <c:w val="0.87233542718963464"/>
          <c:h val="0.8163464566929136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'IX-XI'!$B$7</c:f>
              <c:strCache>
                <c:ptCount val="1"/>
                <c:pt idx="0">
                  <c:v>z tego w przedziałach wieku</c:v>
                </c:pt>
              </c:strCache>
            </c:strRef>
          </c:tx>
          <c:spPr>
            <a:solidFill>
              <a:srgbClr val="92D050"/>
            </a:solidFill>
            <a:ln w="9525">
              <a:solidFill>
                <a:sysClr val="window" lastClr="FFFFFF"/>
              </a:solidFill>
            </a:ln>
            <a:effectLst>
              <a:outerShdw blurRad="12700" dist="139700" dir="1560000" sx="107000" sy="107000" algn="ctr" rotWithShape="0">
                <a:srgbClr val="C0504D">
                  <a:lumMod val="75000"/>
                  <a:alpha val="66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4117321218919945E-2"/>
                  <c:y val="-1.9010098963997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526396729590708E-2"/>
                  <c:y val="-2.835211158691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5644685353574143E-2"/>
                  <c:y val="-2.2129742784081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438763103528763E-2"/>
                  <c:y val="-3.1472393127415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7163810086044408E-2"/>
                  <c:y val="-2.9594007702531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6846161035086762E-2"/>
                  <c:y val="-3.6329261755878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>
                  <a:alpha val="85000"/>
                </a:sysClr>
              </a:solidFill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>
                    <a:solidFill>
                      <a:schemeClr val="tx1"/>
                    </a:solidFill>
                    <a:latin typeface="+mj-lt"/>
                    <a:cs typeface="Arial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'IX-XI'!$B$8:$B$13</c:f>
              <c:strCache>
                <c:ptCount val="6"/>
                <c:pt idx="0">
                  <c:v>18-24</c:v>
                </c:pt>
                <c:pt idx="1">
                  <c:v>25-34</c:v>
                </c:pt>
                <c:pt idx="2">
                  <c:v>35-44</c:v>
                </c:pt>
                <c:pt idx="3">
                  <c:v>45-54</c:v>
                </c:pt>
                <c:pt idx="4">
                  <c:v>55-59</c:v>
                </c:pt>
                <c:pt idx="5">
                  <c:v>60 lat i więcej</c:v>
                </c:pt>
              </c:strCache>
            </c:strRef>
          </c:cat>
          <c:val>
            <c:numRef>
              <c:f>'IX-XI'!$D$8:$D$13</c:f>
              <c:numCache>
                <c:formatCode>#,##0.0</c:formatCode>
                <c:ptCount val="6"/>
                <c:pt idx="0">
                  <c:v>14.74041969957956</c:v>
                </c:pt>
                <c:pt idx="1">
                  <c:v>30.523605786149545</c:v>
                </c:pt>
                <c:pt idx="2">
                  <c:v>22.228704784130688</c:v>
                </c:pt>
                <c:pt idx="3">
                  <c:v>18.334537237687762</c:v>
                </c:pt>
                <c:pt idx="4">
                  <c:v>9.6099349891648611</c:v>
                </c:pt>
                <c:pt idx="5">
                  <c:v>4.5627975032875847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gapDepth val="274"/>
        <c:shape val="cylinder"/>
        <c:axId val="47246720"/>
        <c:axId val="49927296"/>
        <c:axId val="0"/>
      </c:bar3DChart>
      <c:catAx>
        <c:axId val="47246720"/>
        <c:scaling>
          <c:orientation val="minMax"/>
        </c:scaling>
        <c:delete val="0"/>
        <c:axPos val="b"/>
        <c:majorGridlines/>
        <c:minorGridlines>
          <c:spPr>
            <a:ln>
              <a:solidFill>
                <a:schemeClr val="bg2">
                  <a:lumMod val="50000"/>
                </a:schemeClr>
              </a:solidFill>
            </a:ln>
          </c:spPr>
        </c:minorGridlines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pl-PL"/>
          </a:p>
        </c:txPr>
        <c:crossAx val="49927296"/>
        <c:crosses val="autoZero"/>
        <c:auto val="1"/>
        <c:lblAlgn val="ctr"/>
        <c:lblOffset val="100"/>
        <c:noMultiLvlLbl val="0"/>
      </c:catAx>
      <c:valAx>
        <c:axId val="49927296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lumMod val="50000"/>
                </a:schemeClr>
              </a:solidFill>
            </a:ln>
          </c:spPr>
        </c:majorGridlines>
        <c:minorGridlines/>
        <c:numFmt formatCode="#,##0.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85000"/>
                <a:alpha val="83000"/>
              </a:sysClr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+mj-lt"/>
                <a:cs typeface="Arial" pitchFamily="34" charset="0"/>
              </a:defRPr>
            </a:pPr>
            <a:endParaRPr lang="pl-PL"/>
          </a:p>
        </c:txPr>
        <c:crossAx val="47246720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>
          <a:solidFill>
            <a:schemeClr val="bg1">
              <a:lumMod val="85000"/>
            </a:schemeClr>
          </a:solidFill>
        </a:ln>
      </c:spPr>
    </c:sideWall>
    <c:backWall>
      <c:thickness val="0"/>
      <c:spPr>
        <a:noFill/>
        <a:ln>
          <a:solidFill>
            <a:schemeClr val="bg1">
              <a:lumMod val="85000"/>
            </a:schemeClr>
          </a:solidFill>
        </a:ln>
      </c:spPr>
    </c:backWall>
    <c:plotArea>
      <c:layout>
        <c:manualLayout>
          <c:layoutTarget val="inner"/>
          <c:xMode val="edge"/>
          <c:yMode val="edge"/>
          <c:x val="7.5572595637427298E-2"/>
          <c:y val="6.0294520972394107E-2"/>
          <c:w val="0.87233542718963464"/>
          <c:h val="0.8163464566929136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'IX-XI'!$B$21</c:f>
              <c:strCache>
                <c:ptCount val="1"/>
                <c:pt idx="0">
                  <c:v>z tego z wykształceniem</c:v>
                </c:pt>
              </c:strCache>
            </c:strRef>
          </c:tx>
          <c:spPr>
            <a:solidFill>
              <a:srgbClr val="92D050"/>
            </a:solidFill>
            <a:ln w="9525">
              <a:solidFill>
                <a:sysClr val="window" lastClr="FFFFFF"/>
              </a:solidFill>
            </a:ln>
            <a:effectLst>
              <a:outerShdw blurRad="12700" dist="139700" dir="1560000" sx="107000" sy="107000" algn="ctr" rotWithShape="0">
                <a:srgbClr val="C0504D">
                  <a:lumMod val="75000"/>
                  <a:alpha val="66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4117321218919945E-2"/>
                  <c:y val="-1.9010098963997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526396729590708E-2"/>
                  <c:y val="-2.835211158691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5644685353574143E-2"/>
                  <c:y val="-2.2129742784081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438763103528763E-2"/>
                  <c:y val="-3.1472393127415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7163810086044408E-2"/>
                  <c:y val="-2.9594007702531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6846161035086762E-2"/>
                  <c:y val="-3.6329261755878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'IX-XI'!$B$22:$B$26</c:f>
              <c:strCache>
                <c:ptCount val="5"/>
                <c:pt idx="0">
                  <c:v>wyższym</c:v>
                </c:pt>
                <c:pt idx="1">
                  <c:v>polic. i śr. zawod.</c:v>
                </c:pt>
                <c:pt idx="2">
                  <c:v>śr. ogólnokształcącym</c:v>
                </c:pt>
                <c:pt idx="3">
                  <c:v>zas. zawodowym</c:v>
                </c:pt>
                <c:pt idx="4">
                  <c:v>gimnazjalnym i pon.</c:v>
                </c:pt>
              </c:strCache>
            </c:strRef>
          </c:cat>
          <c:val>
            <c:numRef>
              <c:f>'IX-XI'!$D$22:$D$26</c:f>
              <c:numCache>
                <c:formatCode>#,##0.0</c:formatCode>
                <c:ptCount val="5"/>
                <c:pt idx="0">
                  <c:v>14.251449315626679</c:v>
                </c:pt>
                <c:pt idx="1">
                  <c:v>25.284769683836195</c:v>
                </c:pt>
                <c:pt idx="2">
                  <c:v>10.667518660517494</c:v>
                </c:pt>
                <c:pt idx="3">
                  <c:v>29.027986145839119</c:v>
                </c:pt>
                <c:pt idx="4">
                  <c:v>20.768276194180512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gapDepth val="274"/>
        <c:shape val="cylinder"/>
        <c:axId val="45160320"/>
        <c:axId val="49494656"/>
        <c:axId val="0"/>
      </c:bar3DChart>
      <c:catAx>
        <c:axId val="45160320"/>
        <c:scaling>
          <c:orientation val="minMax"/>
        </c:scaling>
        <c:delete val="0"/>
        <c:axPos val="b"/>
        <c:majorGridlines/>
        <c:minorGridlines>
          <c:spPr>
            <a:ln>
              <a:solidFill>
                <a:schemeClr val="bg2">
                  <a:lumMod val="50000"/>
                </a:schemeClr>
              </a:solidFill>
            </a:ln>
          </c:spPr>
        </c:minorGridlines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 rot="-900000" vert="horz"/>
          <a:lstStyle/>
          <a:p>
            <a:pPr>
              <a:defRPr sz="7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pl-PL"/>
          </a:p>
        </c:txPr>
        <c:crossAx val="49494656"/>
        <c:crosses val="autoZero"/>
        <c:auto val="1"/>
        <c:lblAlgn val="ctr"/>
        <c:lblOffset val="100"/>
        <c:noMultiLvlLbl val="0"/>
      </c:catAx>
      <c:valAx>
        <c:axId val="49494656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lumMod val="50000"/>
                </a:schemeClr>
              </a:solidFill>
            </a:ln>
          </c:spPr>
        </c:majorGridlines>
        <c:minorGridlines/>
        <c:numFmt formatCode="#,##0.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85000"/>
                <a:alpha val="83000"/>
              </a:sysClr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+mj-lt"/>
                <a:cs typeface="Arial" pitchFamily="34" charset="0"/>
              </a:defRPr>
            </a:pPr>
            <a:endParaRPr lang="pl-PL"/>
          </a:p>
        </c:txPr>
        <c:crossAx val="45160320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>
          <a:solidFill>
            <a:schemeClr val="bg1">
              <a:lumMod val="85000"/>
            </a:schemeClr>
          </a:solidFill>
        </a:ln>
      </c:spPr>
    </c:sideWall>
    <c:backWall>
      <c:thickness val="0"/>
      <c:spPr>
        <a:noFill/>
        <a:ln>
          <a:solidFill>
            <a:schemeClr val="bg1">
              <a:lumMod val="85000"/>
            </a:schemeClr>
          </a:solidFill>
        </a:ln>
      </c:spPr>
    </c:backWall>
    <c:plotArea>
      <c:layout>
        <c:manualLayout>
          <c:layoutTarget val="inner"/>
          <c:xMode val="edge"/>
          <c:yMode val="edge"/>
          <c:x val="0.10983910949935706"/>
          <c:y val="6.0294458554645387E-2"/>
          <c:w val="0.87233542718963464"/>
          <c:h val="0.8163464566929136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'IX-XI'!$B$34</c:f>
              <c:strCache>
                <c:ptCount val="1"/>
                <c:pt idx="0">
                  <c:v>z tego w przedziałach czasu</c:v>
                </c:pt>
              </c:strCache>
            </c:strRef>
          </c:tx>
          <c:spPr>
            <a:solidFill>
              <a:srgbClr val="92D050"/>
            </a:solidFill>
            <a:ln w="9525">
              <a:solidFill>
                <a:sysClr val="window" lastClr="FFFFFF"/>
              </a:solidFill>
            </a:ln>
            <a:effectLst>
              <a:outerShdw blurRad="12700" dist="139700" dir="1560000" sx="107000" sy="107000" algn="ctr" rotWithShape="0">
                <a:srgbClr val="C0504D">
                  <a:lumMod val="75000"/>
                  <a:alpha val="66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4117321218919945E-2"/>
                  <c:y val="-1.9010098963997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526396729590708E-2"/>
                  <c:y val="-2.835211158691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5644685353574143E-2"/>
                  <c:y val="-2.2129742784081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438763103528763E-2"/>
                  <c:y val="-3.1472393127415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7163810086044408E-2"/>
                  <c:y val="-2.9594007702531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6846161035086762E-2"/>
                  <c:y val="-3.6329261755878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>
                  <a:alpha val="85000"/>
                </a:sysClr>
              </a:solidFill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>
                    <a:solidFill>
                      <a:schemeClr val="tx1"/>
                    </a:solidFill>
                    <a:latin typeface="+mj-lt"/>
                    <a:cs typeface="Arial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'IX-XI'!$B$35:$B$41</c:f>
              <c:strCache>
                <c:ptCount val="7"/>
                <c:pt idx="0">
                  <c:v>do 1 roku</c:v>
                </c:pt>
                <c:pt idx="1">
                  <c:v>od 1 do 5 lat</c:v>
                </c:pt>
                <c:pt idx="2">
                  <c:v>od 5 do 10 lat</c:v>
                </c:pt>
                <c:pt idx="3">
                  <c:v>od 10 do 20 lat</c:v>
                </c:pt>
                <c:pt idx="4">
                  <c:v>od 20 do 30 lat</c:v>
                </c:pt>
                <c:pt idx="5">
                  <c:v>30 lat i więcej</c:v>
                </c:pt>
                <c:pt idx="6">
                  <c:v>bez stażu pracy</c:v>
                </c:pt>
              </c:strCache>
            </c:strRef>
          </c:cat>
          <c:val>
            <c:numRef>
              <c:f>'IX-XI'!$D$35:$D$41</c:f>
              <c:numCache>
                <c:formatCode>#,##0.0</c:formatCode>
                <c:ptCount val="7"/>
                <c:pt idx="0">
                  <c:v>18.703117186197698</c:v>
                </c:pt>
                <c:pt idx="1">
                  <c:v>22.758422700079642</c:v>
                </c:pt>
                <c:pt idx="2">
                  <c:v>14.483895464058824</c:v>
                </c:pt>
                <c:pt idx="3">
                  <c:v>14.370913670796984</c:v>
                </c:pt>
                <c:pt idx="4">
                  <c:v>8.5467948361763995</c:v>
                </c:pt>
                <c:pt idx="5">
                  <c:v>2.9625307921690651</c:v>
                </c:pt>
                <c:pt idx="6">
                  <c:v>18.174325350521382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gapDepth val="274"/>
        <c:shape val="cylinder"/>
        <c:axId val="60227968"/>
        <c:axId val="60229504"/>
        <c:axId val="0"/>
      </c:bar3DChart>
      <c:catAx>
        <c:axId val="60227968"/>
        <c:scaling>
          <c:orientation val="minMax"/>
        </c:scaling>
        <c:delete val="0"/>
        <c:axPos val="b"/>
        <c:majorGridlines/>
        <c:minorGridlines>
          <c:spPr>
            <a:ln>
              <a:solidFill>
                <a:schemeClr val="bg2">
                  <a:lumMod val="50000"/>
                </a:schemeClr>
              </a:solidFill>
            </a:ln>
          </c:spPr>
        </c:minorGridlines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pl-PL"/>
          </a:p>
        </c:txPr>
        <c:crossAx val="60229504"/>
        <c:crosses val="autoZero"/>
        <c:auto val="1"/>
        <c:lblAlgn val="ctr"/>
        <c:lblOffset val="100"/>
        <c:noMultiLvlLbl val="0"/>
      </c:catAx>
      <c:valAx>
        <c:axId val="60229504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lumMod val="50000"/>
                </a:schemeClr>
              </a:solidFill>
            </a:ln>
          </c:spPr>
        </c:majorGridlines>
        <c:minorGridlines/>
        <c:numFmt formatCode="#,##0.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85000"/>
                <a:alpha val="83000"/>
              </a:sysClr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+mj-lt"/>
                <a:cs typeface="Arial" pitchFamily="34" charset="0"/>
              </a:defRPr>
            </a:pPr>
            <a:endParaRPr lang="pl-PL"/>
          </a:p>
        </c:txPr>
        <c:crossAx val="6022796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>
          <a:solidFill>
            <a:schemeClr val="bg1">
              <a:lumMod val="85000"/>
            </a:schemeClr>
          </a:solidFill>
        </a:ln>
      </c:spPr>
    </c:sideWall>
    <c:backWall>
      <c:thickness val="0"/>
      <c:spPr>
        <a:noFill/>
        <a:ln>
          <a:solidFill>
            <a:schemeClr val="bg1">
              <a:lumMod val="85000"/>
            </a:schemeClr>
          </a:solidFill>
        </a:ln>
      </c:spPr>
    </c:backWall>
    <c:plotArea>
      <c:layout>
        <c:manualLayout>
          <c:layoutTarget val="inner"/>
          <c:xMode val="edge"/>
          <c:yMode val="edge"/>
          <c:x val="0.10983910949935706"/>
          <c:y val="6.0294458554645387E-2"/>
          <c:w val="0.87233542718963464"/>
          <c:h val="0.8163464566929136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'IX-XI'!$B$7</c:f>
              <c:strCache>
                <c:ptCount val="1"/>
                <c:pt idx="0">
                  <c:v>z tego w przedziałach wieku</c:v>
                </c:pt>
              </c:strCache>
            </c:strRef>
          </c:tx>
          <c:spPr>
            <a:solidFill>
              <a:srgbClr val="92D050"/>
            </a:solidFill>
            <a:ln w="9525">
              <a:solidFill>
                <a:sysClr val="window" lastClr="FFFFFF"/>
              </a:solidFill>
            </a:ln>
            <a:effectLst>
              <a:outerShdw blurRad="12700" dist="139700" dir="1560000" sx="107000" sy="107000" algn="ctr" rotWithShape="0">
                <a:srgbClr val="C0504D">
                  <a:lumMod val="75000"/>
                  <a:alpha val="66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1.4117321218919945E-2"/>
                  <c:y val="-1.9010098963997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2.2526396729590708E-2"/>
                  <c:y val="-2.8352111586910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5644685353574143E-2"/>
                  <c:y val="-2.21297427840812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2.7438763103528763E-2"/>
                  <c:y val="-3.14723931274155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2.7163810086044408E-2"/>
                  <c:y val="-2.95940077025318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6846161035086762E-2"/>
                  <c:y val="-3.63292617558785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>
                  <a:alpha val="85000"/>
                </a:sysClr>
              </a:solidFill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>
                    <a:solidFill>
                      <a:schemeClr val="tx1"/>
                    </a:solidFill>
                    <a:latin typeface="+mj-lt"/>
                    <a:cs typeface="Arial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'IX-XI'!$B$8:$B$13</c:f>
              <c:strCache>
                <c:ptCount val="6"/>
                <c:pt idx="0">
                  <c:v>18-24</c:v>
                </c:pt>
                <c:pt idx="1">
                  <c:v>25-34</c:v>
                </c:pt>
                <c:pt idx="2">
                  <c:v>35-44</c:v>
                </c:pt>
                <c:pt idx="3">
                  <c:v>45-54</c:v>
                </c:pt>
                <c:pt idx="4">
                  <c:v>55-59</c:v>
                </c:pt>
                <c:pt idx="5">
                  <c:v>60 lat i więcej</c:v>
                </c:pt>
              </c:strCache>
            </c:strRef>
          </c:cat>
          <c:val>
            <c:numRef>
              <c:f>'IX-XI'!$D$8:$D$13</c:f>
              <c:numCache>
                <c:formatCode>#,##0.0</c:formatCode>
                <c:ptCount val="6"/>
                <c:pt idx="0">
                  <c:v>14.74041969957956</c:v>
                </c:pt>
                <c:pt idx="1">
                  <c:v>30.523605786149545</c:v>
                </c:pt>
                <c:pt idx="2">
                  <c:v>22.228704784130688</c:v>
                </c:pt>
                <c:pt idx="3">
                  <c:v>18.334537237687762</c:v>
                </c:pt>
                <c:pt idx="4">
                  <c:v>9.6099349891648611</c:v>
                </c:pt>
                <c:pt idx="5">
                  <c:v>4.5627975032875847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gapDepth val="274"/>
        <c:shape val="cylinder"/>
        <c:axId val="47259008"/>
        <c:axId val="48948352"/>
        <c:axId val="0"/>
      </c:bar3DChart>
      <c:catAx>
        <c:axId val="47259008"/>
        <c:scaling>
          <c:orientation val="minMax"/>
        </c:scaling>
        <c:delete val="0"/>
        <c:axPos val="b"/>
        <c:majorGridlines/>
        <c:minorGridlines>
          <c:spPr>
            <a:ln>
              <a:solidFill>
                <a:schemeClr val="bg2">
                  <a:lumMod val="50000"/>
                </a:schemeClr>
              </a:solidFill>
            </a:ln>
          </c:spPr>
        </c:minorGridlines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pl-PL"/>
          </a:p>
        </c:txPr>
        <c:crossAx val="48948352"/>
        <c:crosses val="autoZero"/>
        <c:auto val="1"/>
        <c:lblAlgn val="ctr"/>
        <c:lblOffset val="100"/>
        <c:noMultiLvlLbl val="0"/>
      </c:catAx>
      <c:valAx>
        <c:axId val="48948352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lumMod val="50000"/>
                </a:schemeClr>
              </a:solidFill>
            </a:ln>
          </c:spPr>
        </c:majorGridlines>
        <c:minorGridlines/>
        <c:numFmt formatCode="#,##0.0" sourceLinked="1"/>
        <c:majorTickMark val="out"/>
        <c:minorTickMark val="none"/>
        <c:tickLblPos val="nextTo"/>
        <c:spPr>
          <a:ln>
            <a:solidFill>
              <a:sysClr val="window" lastClr="FFFFFF">
                <a:lumMod val="85000"/>
                <a:alpha val="83000"/>
              </a:sysClr>
            </a:solidFill>
          </a:ln>
        </c:spPr>
        <c:txPr>
          <a:bodyPr/>
          <a:lstStyle/>
          <a:p>
            <a:pPr>
              <a:defRPr sz="800">
                <a:solidFill>
                  <a:schemeClr val="tx1"/>
                </a:solidFill>
                <a:latin typeface="+mj-lt"/>
                <a:cs typeface="Arial" pitchFamily="34" charset="0"/>
              </a:defRPr>
            </a:pPr>
            <a:endParaRPr lang="pl-PL"/>
          </a:p>
        </c:txPr>
        <c:crossAx val="47259008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hPercent val="5"/>
      <c:rotY val="317"/>
      <c:depthPercent val="4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0854415835799511E-2"/>
          <c:y val="2.2012039025438638E-2"/>
          <c:w val="0.896471845611722"/>
          <c:h val="0.95047291219276309"/>
        </c:manualLayout>
      </c:layout>
      <c:pie3DChart>
        <c:varyColors val="1"/>
        <c:ser>
          <c:idx val="0"/>
          <c:order val="0"/>
          <c:tx>
            <c:strRef>
              <c:f>XXIV!$F$5</c:f>
              <c:strCache>
                <c:ptCount val="1"/>
                <c:pt idx="0">
                  <c:v>I półrocze 2017</c:v>
                </c:pt>
              </c:strCache>
            </c:strRef>
          </c:tx>
          <c:spPr>
            <a:effectLst>
              <a:outerShdw blurRad="76200" dist="12700" dir="8100000" sy="-23000" kx="800400" algn="br" rotWithShape="0">
                <a:prstClr val="black">
                  <a:alpha val="20000"/>
                </a:prstClr>
              </a:outerShdw>
            </a:effectLst>
            <a:scene3d>
              <a:camera prst="orthographicFront"/>
              <a:lightRig rig="threePt" dir="t"/>
            </a:scene3d>
            <a:sp3d prstMaterial="metal">
              <a:bevelT prst="angle"/>
              <a:bevelB prst="angle"/>
            </a:sp3d>
          </c:spPr>
          <c:explosion val="4"/>
          <c:dPt>
            <c:idx val="0"/>
            <c:bubble3D val="0"/>
            <c:explosion val="5"/>
            <c:spPr>
              <a:gradFill flip="none" rotWithShape="1">
                <a:gsLst>
                  <a:gs pos="0">
                    <a:srgbClr val="C00000"/>
                  </a:gs>
                  <a:gs pos="99000">
                    <a:srgbClr val="C00000"/>
                  </a:gs>
                  <a:gs pos="55000">
                    <a:srgbClr val="FF0000"/>
                  </a:gs>
                </a:gsLst>
                <a:lin ang="10800000" scaled="1"/>
                <a:tileRect/>
              </a:gradFill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1"/>
            <c:bubble3D val="0"/>
            <c:spPr>
              <a:gradFill>
                <a:gsLst>
                  <a:gs pos="100000">
                    <a:schemeClr val="bg1"/>
                  </a:gs>
                  <a:gs pos="0">
                    <a:schemeClr val="tx1"/>
                  </a:gs>
                  <a:gs pos="52000">
                    <a:schemeClr val="tx1"/>
                  </a:gs>
                </a:gsLst>
                <a:lin ang="5400000" scaled="1"/>
              </a:gradFill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2"/>
            <c:bubble3D val="0"/>
            <c:spPr>
              <a:gradFill flip="none" rotWithShape="1">
                <a:gsLst>
                  <a:gs pos="100000">
                    <a:srgbClr val="5454EC">
                      <a:alpha val="93725"/>
                    </a:srgbClr>
                  </a:gs>
                  <a:gs pos="57000">
                    <a:srgbClr val="1F3D73">
                      <a:alpha val="65098"/>
                    </a:srgbClr>
                  </a:gs>
                </a:gsLst>
                <a:lin ang="5400000" scaled="1"/>
                <a:tileRect/>
              </a:gradFill>
              <a:ln w="57150">
                <a:solidFill>
                  <a:srgbClr val="FFFFFF"/>
                </a:solidFill>
              </a:ln>
              <a:effectLst>
                <a:outerShdw blurRad="88900" dist="241300" dir="1680000" sx="148000" sy="148000" kx="800400" algn="br" rotWithShape="0">
                  <a:srgbClr val="505CCC">
                    <a:alpha val="31765"/>
                  </a:srgb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3"/>
            <c:bubble3D val="0"/>
            <c:spPr>
              <a:gradFill flip="none" rotWithShape="1">
                <a:gsLst>
                  <a:gs pos="100000">
                    <a:schemeClr val="accent2">
                      <a:alpha val="84000"/>
                      <a:lumMod val="73000"/>
                      <a:lumOff val="27000"/>
                    </a:schemeClr>
                  </a:gs>
                  <a:gs pos="49200">
                    <a:srgbClr val="CC9900">
                      <a:lumMod val="58000"/>
                      <a:alpha val="86000"/>
                    </a:srgbClr>
                  </a:gs>
                  <a:gs pos="0">
                    <a:schemeClr val="accent2">
                      <a:lumMod val="75000"/>
                    </a:schemeClr>
                  </a:gs>
                </a:gsLst>
                <a:lin ang="0" scaled="1"/>
                <a:tileRect/>
              </a:gradFill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4"/>
            <c:bubble3D val="0"/>
            <c:spPr>
              <a:gradFill>
                <a:gsLst>
                  <a:gs pos="100000">
                    <a:srgbClr val="C00000">
                      <a:lumMod val="47000"/>
                      <a:lumOff val="53000"/>
                      <a:alpha val="82000"/>
                    </a:srgbClr>
                  </a:gs>
                  <a:gs pos="0">
                    <a:srgbClr val="C00000"/>
                  </a:gs>
                  <a:gs pos="52000">
                    <a:srgbClr val="FF0000"/>
                  </a:gs>
                </a:gsLst>
                <a:lin ang="5400000" scaled="1"/>
              </a:gradFill>
              <a:ln>
                <a:solidFill>
                  <a:schemeClr val="accent1"/>
                </a:solidFill>
              </a:ln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5"/>
            <c:bubble3D val="0"/>
            <c:spPr>
              <a:gradFill>
                <a:gsLst>
                  <a:gs pos="0">
                    <a:srgbClr val="5E9EFF"/>
                  </a:gs>
                  <a:gs pos="39999">
                    <a:srgbClr val="85C2FF">
                      <a:lumMod val="80000"/>
                    </a:srgbClr>
                  </a:gs>
                </a:gsLst>
                <a:lin ang="5400000" scaled="0"/>
              </a:gradFill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6"/>
            <c:bubble3D val="0"/>
            <c:spPr>
              <a:gradFill>
                <a:gsLst>
                  <a:gs pos="0">
                    <a:schemeClr val="bg1"/>
                  </a:gs>
                  <a:gs pos="98000">
                    <a:schemeClr val="bg1">
                      <a:lumMod val="50000"/>
                    </a:schemeClr>
                  </a:gs>
                  <a:gs pos="19000">
                    <a:schemeClr val="tx1"/>
                  </a:gs>
                </a:gsLst>
                <a:lin ang="13500000" scaled="1"/>
              </a:gradFill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Lbls>
            <c:dLbl>
              <c:idx val="0"/>
              <c:layout>
                <c:manualLayout>
                  <c:x val="2.8285778144625053E-3"/>
                  <c:y val="7.1378369618533097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staże</a:t>
                    </a:r>
                  </a:p>
                  <a:p>
                    <a:r>
                      <a:rPr lang="en-US"/>
                      <a:t>35,99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pl-PL"/>
                      <a:t>szkolenia</a:t>
                    </a:r>
                  </a:p>
                  <a:p>
                    <a:r>
                      <a:rPr lang="en-US"/>
                      <a:t>1,59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3112399783510097E-2"/>
                  <c:y val="-2.2704464977459326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prace interwencyjne</a:t>
                    </a:r>
                  </a:p>
                  <a:p>
                    <a:r>
                      <a:rPr lang="en-US"/>
                      <a:t>8,81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9721440244749207E-3"/>
                  <c:y val="5.4076820282967361E-3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roboty publiczne</a:t>
                    </a:r>
                  </a:p>
                  <a:p>
                    <a:r>
                      <a:rPr lang="en-US"/>
                      <a:t>8,44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rPr lang="pl-PL"/>
                      <a:t>dotacje na działalnosć gospodarczą</a:t>
                    </a:r>
                  </a:p>
                  <a:p>
                    <a:r>
                      <a:rPr lang="pl-PL"/>
                      <a:t>dla  bezrobotnych</a:t>
                    </a:r>
                  </a:p>
                  <a:p>
                    <a:r>
                      <a:rPr lang="en-US"/>
                      <a:t>24,89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r>
                      <a:rPr lang="pl-PL"/>
                      <a:t>refundacje</a:t>
                    </a:r>
                    <a:r>
                      <a:rPr lang="pl-PL" baseline="0"/>
                      <a:t> pracodawcom</a:t>
                    </a:r>
                    <a:endParaRPr lang="pl-PL"/>
                  </a:p>
                  <a:p>
                    <a:r>
                      <a:rPr lang="en-US"/>
                      <a:t>17,48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7.1939206316951193E-2"/>
                  <c:y val="-1.1384297269987192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stypendia</a:t>
                    </a:r>
                    <a:r>
                      <a:rPr lang="pl-PL" baseline="0"/>
                      <a:t> i składki</a:t>
                    </a:r>
                  </a:p>
                  <a:p>
                    <a:r>
                      <a:rPr lang="en-US"/>
                      <a:t>1,04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.18885013276630189"/>
                  <c:y val="-2.0548858521819091E-2"/>
                </c:manualLayout>
              </c:layout>
              <c:tx>
                <c:rich>
                  <a:bodyPr/>
                  <a:lstStyle/>
                  <a:p>
                    <a:r>
                      <a:rPr lang="pl-PL"/>
                      <a:t>pozostałe aktywne formy</a:t>
                    </a:r>
                  </a:p>
                  <a:p>
                    <a:r>
                      <a:rPr lang="en-US"/>
                      <a:t>52,17</a:t>
                    </a:r>
                    <a:r>
                      <a:rPr lang="pl-PL"/>
                      <a:t> mln. zł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i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XXIV!$B$11:$B$18</c:f>
              <c:strCache>
                <c:ptCount val="8"/>
                <c:pt idx="0">
                  <c:v>staże</c:v>
                </c:pt>
                <c:pt idx="1">
                  <c:v>szkolenia *</c:v>
                </c:pt>
                <c:pt idx="2">
                  <c:v>prace interwencyjne</c:v>
                </c:pt>
                <c:pt idx="3">
                  <c:v>roboty publiczne</c:v>
                </c:pt>
                <c:pt idx="4">
                  <c:v>środki na podjęcie działalności gospodarczej</c:v>
                </c:pt>
                <c:pt idx="5">
                  <c:v>środki dla pracodawców na wyposażenie i doposażenie miejsc pracy</c:v>
                </c:pt>
                <c:pt idx="6">
                  <c:v>stypendia i składki na ubezpieczenia społeczne **</c:v>
                </c:pt>
                <c:pt idx="7">
                  <c:v>pozostałe aktywne formy 1</c:v>
                </c:pt>
              </c:strCache>
            </c:strRef>
          </c:cat>
          <c:val>
            <c:numRef>
              <c:f>XXIV!$F$11:$F$18</c:f>
              <c:numCache>
                <c:formatCode>0.00</c:formatCode>
                <c:ptCount val="8"/>
                <c:pt idx="0">
                  <c:v>35.99</c:v>
                </c:pt>
                <c:pt idx="1">
                  <c:v>1.59</c:v>
                </c:pt>
                <c:pt idx="2" formatCode="General">
                  <c:v>8.81</c:v>
                </c:pt>
                <c:pt idx="3" formatCode="General">
                  <c:v>8.44</c:v>
                </c:pt>
                <c:pt idx="4">
                  <c:v>24.89</c:v>
                </c:pt>
                <c:pt idx="5" formatCode="General">
                  <c:v>17.48</c:v>
                </c:pt>
                <c:pt idx="6" formatCode="General">
                  <c:v>1.04</c:v>
                </c:pt>
                <c:pt idx="7" formatCode="General">
                  <c:v>52.17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hPercent val="5"/>
      <c:rotY val="183"/>
      <c:depthPercent val="4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820380939130813E-2"/>
          <c:y val="0"/>
          <c:w val="0.94410757178456584"/>
          <c:h val="1"/>
        </c:manualLayout>
      </c:layout>
      <c:pie3DChart>
        <c:varyColors val="1"/>
        <c:ser>
          <c:idx val="0"/>
          <c:order val="0"/>
          <c:tx>
            <c:strRef>
              <c:f>XXIV!$F$5</c:f>
              <c:strCache>
                <c:ptCount val="1"/>
                <c:pt idx="0">
                  <c:v>I półrocze 2017</c:v>
                </c:pt>
              </c:strCache>
            </c:strRef>
          </c:tx>
          <c:spPr>
            <a:effectLst>
              <a:outerShdw blurRad="76200" dist="12700" dir="8100000" sy="-23000" kx="800400" algn="br" rotWithShape="0">
                <a:prstClr val="black">
                  <a:alpha val="20000"/>
                </a:prstClr>
              </a:outerShdw>
            </a:effectLst>
            <a:scene3d>
              <a:camera prst="orthographicFront"/>
              <a:lightRig rig="threePt" dir="t"/>
            </a:scene3d>
            <a:sp3d prstMaterial="metal">
              <a:bevelT prst="angle"/>
              <a:bevelB prst="angle"/>
            </a:sp3d>
          </c:spPr>
          <c:explosion val="4"/>
          <c:dPt>
            <c:idx val="0"/>
            <c:bubble3D val="0"/>
            <c:explosion val="5"/>
            <c:spPr>
              <a:gradFill flip="none" rotWithShape="1">
                <a:gsLst>
                  <a:gs pos="53000">
                    <a:srgbClr val="FFFF00">
                      <a:lumMod val="37000"/>
                      <a:lumOff val="63000"/>
                    </a:srgbClr>
                  </a:gs>
                  <a:gs pos="0">
                    <a:srgbClr val="FFFF99">
                      <a:lumMod val="91000"/>
                      <a:alpha val="59000"/>
                    </a:srgbClr>
                  </a:gs>
                  <a:gs pos="98000">
                    <a:srgbClr val="FFB13F">
                      <a:lumMod val="52000"/>
                      <a:lumOff val="48000"/>
                    </a:srgbClr>
                  </a:gs>
                  <a:gs pos="36000">
                    <a:srgbClr val="FFFF00">
                      <a:lumMod val="93000"/>
                      <a:lumOff val="7000"/>
                    </a:srgbClr>
                  </a:gs>
                  <a:gs pos="19000">
                    <a:srgbClr val="FFFF00">
                      <a:lumMod val="85000"/>
                      <a:lumOff val="15000"/>
                      <a:alpha val="68000"/>
                    </a:srgbClr>
                  </a:gs>
                </a:gsLst>
                <a:lin ang="13500000" scaled="1"/>
                <a:tileRect/>
              </a:gradFill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1"/>
            <c:bubble3D val="0"/>
            <c:spPr>
              <a:gradFill>
                <a:gsLst>
                  <a:gs pos="100000">
                    <a:srgbClr val="8DB2E3">
                      <a:lumMod val="92000"/>
                    </a:srgbClr>
                  </a:gs>
                  <a:gs pos="0">
                    <a:srgbClr val="797EE1">
                      <a:lumMod val="54000"/>
                      <a:lumOff val="46000"/>
                      <a:alpha val="77000"/>
                    </a:srgbClr>
                  </a:gs>
                  <a:gs pos="52000">
                    <a:srgbClr val="5A6CC6">
                      <a:lumMod val="72000"/>
                      <a:lumOff val="28000"/>
                      <a:alpha val="93000"/>
                    </a:srgbClr>
                  </a:gs>
                </a:gsLst>
                <a:lin ang="5400000" scaled="1"/>
              </a:gradFill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2"/>
            <c:bubble3D val="0"/>
            <c:spPr>
              <a:gradFill flip="none" rotWithShape="1">
                <a:gsLst>
                  <a:gs pos="0">
                    <a:srgbClr val="CC9900">
                      <a:alpha val="58824"/>
                      <a:lumMod val="99000"/>
                      <a:lumOff val="1000"/>
                    </a:srgbClr>
                  </a:gs>
                  <a:gs pos="30000">
                    <a:srgbClr val="D49E6C">
                      <a:lumMod val="79000"/>
                      <a:lumOff val="21000"/>
                    </a:srgbClr>
                  </a:gs>
                  <a:gs pos="70000">
                    <a:srgbClr val="FFCC66">
                      <a:lumMod val="86000"/>
                      <a:alpha val="24000"/>
                    </a:srgbClr>
                  </a:gs>
                  <a:gs pos="100000">
                    <a:srgbClr val="FFB13F"/>
                  </a:gs>
                </a:gsLst>
                <a:lin ang="13500000" scaled="1"/>
                <a:tileRect/>
              </a:gradFill>
              <a:ln w="41275">
                <a:solidFill>
                  <a:schemeClr val="tx1"/>
                </a:solidFill>
              </a:ln>
              <a:effectLst>
                <a:innerShdw blurRad="63500" dist="50800" dir="6780000">
                  <a:schemeClr val="accent4">
                    <a:lumMod val="75000"/>
                    <a:alpha val="51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3"/>
            <c:bubble3D val="0"/>
            <c:spPr>
              <a:solidFill>
                <a:srgbClr val="4A7DBA"/>
              </a:solidFill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4"/>
            <c:bubble3D val="0"/>
            <c:spPr>
              <a:gradFill>
                <a:gsLst>
                  <a:gs pos="100000">
                    <a:srgbClr val="C00000">
                      <a:lumMod val="47000"/>
                      <a:lumOff val="53000"/>
                      <a:alpha val="82000"/>
                    </a:srgbClr>
                  </a:gs>
                  <a:gs pos="0">
                    <a:srgbClr val="C00000"/>
                  </a:gs>
                  <a:gs pos="52000">
                    <a:srgbClr val="FF0000"/>
                  </a:gs>
                </a:gsLst>
                <a:lin ang="5400000" scaled="1"/>
              </a:gradFill>
              <a:ln>
                <a:solidFill>
                  <a:schemeClr val="accent1"/>
                </a:solidFill>
              </a:ln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Pt>
            <c:idx val="5"/>
            <c:bubble3D val="0"/>
            <c:spPr>
              <a:gradFill>
                <a:gsLst>
                  <a:gs pos="0">
                    <a:srgbClr val="5E9EFF"/>
                  </a:gs>
                  <a:gs pos="39999">
                    <a:srgbClr val="85C2FF">
                      <a:lumMod val="80000"/>
                    </a:srgbClr>
                  </a:gs>
                </a:gsLst>
                <a:lin ang="5400000" scaled="0"/>
              </a:gradFill>
              <a:effectLst>
                <a:outerShdw blurRad="76200" dist="12700" dir="8100000" sy="-23000" kx="800400" algn="b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 prstMaterial="metal">
                <a:bevelT prst="angle"/>
                <a:bevelB prst="angle"/>
              </a:sp3d>
            </c:spPr>
          </c:dPt>
          <c:dLbls>
            <c:dLbl>
              <c:idx val="0"/>
              <c:layout>
                <c:manualLayout>
                  <c:x val="0.17564285376018721"/>
                  <c:y val="-0.13431141755642043"/>
                </c:manualLayout>
              </c:layout>
              <c:tx>
                <c:rich>
                  <a:bodyPr/>
                  <a:lstStyle/>
                  <a:p>
                    <a:r>
                      <a:rPr lang="pl-PL" i="1"/>
                      <a:t>formy pasywne zasiłki dla bezrobotnych</a:t>
                    </a:r>
                    <a:r>
                      <a:rPr lang="pl-PL" i="1" baseline="0"/>
                      <a:t> - </a:t>
                    </a:r>
                    <a:r>
                      <a:rPr lang="en-US" b="1" i="1"/>
                      <a:t>76,13</a:t>
                    </a:r>
                    <a:r>
                      <a:rPr lang="pl-PL" b="1" i="1"/>
                      <a:t> mln. zł</a:t>
                    </a:r>
                    <a:endParaRPr lang="en-US" b="1" i="1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6964999271512091"/>
                  <c:y val="0.21632270621608554"/>
                </c:manualLayout>
              </c:layout>
              <c:tx>
                <c:rich>
                  <a:bodyPr/>
                  <a:lstStyle/>
                  <a:p>
                    <a:r>
                      <a:rPr lang="pl-PL" i="1"/>
                      <a:t>formy aktywne</a:t>
                    </a:r>
                  </a:p>
                  <a:p>
                    <a:r>
                      <a:rPr lang="pl-PL" i="1"/>
                      <a:t>promocji zatrudnienia</a:t>
                    </a:r>
                  </a:p>
                  <a:p>
                    <a:r>
                      <a:rPr lang="en-US" b="1" i="1"/>
                      <a:t>150,41</a:t>
                    </a:r>
                    <a:r>
                      <a:rPr lang="pl-PL" b="1" i="1"/>
                      <a:t> mln. zł</a:t>
                    </a:r>
                    <a:endParaRPr lang="en-US" b="1" i="1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3785297958353153E-2"/>
                  <c:y val="-0.12664002190163073"/>
                </c:manualLayout>
              </c:layout>
              <c:tx>
                <c:rich>
                  <a:bodyPr/>
                  <a:lstStyle/>
                  <a:p>
                    <a:r>
                      <a:rPr lang="pl-PL" i="1"/>
                      <a:t>inne</a:t>
                    </a:r>
                  </a:p>
                  <a:p>
                    <a:r>
                      <a:rPr lang="en-US" b="1" i="1"/>
                      <a:t>10,35</a:t>
                    </a:r>
                    <a:r>
                      <a:rPr lang="pl-PL" b="1" i="1"/>
                      <a:t> mln. zł</a:t>
                    </a:r>
                    <a:endParaRPr lang="en-US" b="1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i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(XXIV!$B$8:$B$9,XXIV!$B$19)</c:f>
              <c:strCache>
                <c:ptCount val="3"/>
                <c:pt idx="0">
                  <c:v>     pasywne formy - zasiłki dla bezrobotnych</c:v>
                </c:pt>
                <c:pt idx="1">
                  <c:v>     aktywne formy promocji zatrudnienia</c:v>
                </c:pt>
                <c:pt idx="2">
                  <c:v>inne</c:v>
                </c:pt>
              </c:strCache>
            </c:strRef>
          </c:cat>
          <c:val>
            <c:numRef>
              <c:f>(XXIV!$F$8:$F$9,XXIV!$F$19)</c:f>
              <c:numCache>
                <c:formatCode>0.00</c:formatCode>
                <c:ptCount val="3"/>
                <c:pt idx="0">
                  <c:v>76.13</c:v>
                </c:pt>
                <c:pt idx="1">
                  <c:v>150.41</c:v>
                </c:pt>
                <c:pt idx="2" formatCode="General">
                  <c:v>10.35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2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237289752428229E-2"/>
          <c:y val="3.0874903416968795E-2"/>
          <c:w val="0.91403926401289959"/>
          <c:h val="0.910527574759894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wI!$B$1</c:f>
              <c:strCache>
                <c:ptCount val="1"/>
                <c:pt idx="0">
                  <c:v>oferty pracy</c:v>
                </c:pt>
              </c:strCache>
            </c:strRef>
          </c:tx>
          <c:spPr>
            <a:gradFill flip="none" rotWithShape="1">
              <a:gsLst>
                <a:gs pos="0">
                  <a:srgbClr val="286C7E">
                    <a:lumMod val="75000"/>
                    <a:lumOff val="25000"/>
                  </a:srgbClr>
                </a:gs>
                <a:gs pos="83000">
                  <a:srgbClr val="286C7E">
                    <a:alpha val="94902"/>
                  </a:srgbClr>
                </a:gs>
                <a:gs pos="51000">
                  <a:srgbClr val="65DD23">
                    <a:lumMod val="37000"/>
                    <a:alpha val="54000"/>
                  </a:srgbClr>
                </a:gs>
                <a:gs pos="99000">
                  <a:srgbClr val="202C27">
                    <a:lumMod val="63000"/>
                  </a:srgbClr>
                </a:gs>
              </a:gsLst>
              <a:lin ang="5400000" scaled="1"/>
              <a:tileRect/>
            </a:gradFill>
            <a:ln w="3175">
              <a:solidFill>
                <a:schemeClr val="bg1"/>
              </a:solidFill>
            </a:ln>
            <a:effectLst/>
            <a:scene3d>
              <a:camera prst="orthographicFront"/>
              <a:lightRig rig="threePt" dir="t"/>
            </a:scene3d>
            <a:sp3d prstMaterial="metal">
              <a:bevelB w="114300" prst="hardEdge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2.0482589061253322E-3"/>
                  <c:y val="7.48183556964257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0344390167397797E-3"/>
                  <c:y val="-5.883648261408002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5007495767774194E-3"/>
                  <c:y val="4.10885894151818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148822126583909E-2"/>
                  <c:y val="2.10339085605937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4463695113681965E-3"/>
                  <c:y val="-1.53534135098346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4767907965810073E-2"/>
                  <c:y val="6.47167206297457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3584084063305789E-3"/>
                  <c:y val="2.7817861697971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5476430999727847E-2"/>
                  <c:y val="-4.91660000448203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7347190124960214E-2"/>
                  <c:y val="-7.38561792191313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7110831269114207E-2"/>
                  <c:y val="2.07416017826816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8991923021924543E-2"/>
                  <c:y val="-2.45147951075640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5.1131132668100862E-2"/>
                  <c:y val="9.2206823352631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3.4915844027830962E-3"/>
                  <c:y val="-0.32681130423613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3.2634031436079916E-3"/>
                  <c:y val="-0.32679175163340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0"/>
                  <c:y val="-0.337674123512444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3.035229212384315E-3"/>
                  <c:y val="-0.3788858050909031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"/>
                  <c:y val="-0.372583842024846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3.035229212384315E-3"/>
                  <c:y val="-0.387828030845188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0"/>
                  <c:y val="-0.398690816251367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0"/>
                  <c:y val="-0.411834012827609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"/>
                  <c:y val="-0.429448491225367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0"/>
                  <c:y val="-0.446703118104957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"/>
                  <c:y val="-0.4489835292750196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035229212384315E-3"/>
                  <c:y val="-0.460116287792012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"/>
                  <c:y val="-0.477281036264248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+mj-lt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wI!$B$5:$B$15</c:f>
              <c:strCache>
                <c:ptCount val="11"/>
                <c:pt idx="0">
                  <c:v>I pół '07</c:v>
                </c:pt>
                <c:pt idx="1">
                  <c:v>I pół '08</c:v>
                </c:pt>
                <c:pt idx="2">
                  <c:v>I pół '09</c:v>
                </c:pt>
                <c:pt idx="3">
                  <c:v>I pół '10</c:v>
                </c:pt>
                <c:pt idx="4">
                  <c:v>I pół '11</c:v>
                </c:pt>
                <c:pt idx="5">
                  <c:v>I pół '12</c:v>
                </c:pt>
                <c:pt idx="6">
                  <c:v>I pół '13</c:v>
                </c:pt>
                <c:pt idx="7">
                  <c:v>I pół '14</c:v>
                </c:pt>
                <c:pt idx="8">
                  <c:v>I pół '15</c:v>
                </c:pt>
                <c:pt idx="9">
                  <c:v>I pół '16</c:v>
                </c:pt>
                <c:pt idx="10">
                  <c:v>I pół '17</c:v>
                </c:pt>
              </c:strCache>
            </c:strRef>
          </c:cat>
          <c:val>
            <c:numRef>
              <c:f>wI!$C$5:$C$15</c:f>
              <c:numCache>
                <c:formatCode>#,##0</c:formatCode>
                <c:ptCount val="11"/>
                <c:pt idx="0">
                  <c:v>27392</c:v>
                </c:pt>
                <c:pt idx="1">
                  <c:v>28169</c:v>
                </c:pt>
                <c:pt idx="2">
                  <c:v>25139</c:v>
                </c:pt>
                <c:pt idx="3">
                  <c:v>30966</c:v>
                </c:pt>
                <c:pt idx="4">
                  <c:v>24104</c:v>
                </c:pt>
                <c:pt idx="5">
                  <c:v>24066</c:v>
                </c:pt>
                <c:pt idx="6">
                  <c:v>31113</c:v>
                </c:pt>
                <c:pt idx="7">
                  <c:v>31924</c:v>
                </c:pt>
                <c:pt idx="8">
                  <c:v>33364</c:v>
                </c:pt>
                <c:pt idx="9">
                  <c:v>38617</c:v>
                </c:pt>
                <c:pt idx="10">
                  <c:v>41480</c:v>
                </c:pt>
              </c:numCache>
            </c:numRef>
          </c:val>
          <c:shape val="box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shape val="cylinder"/>
        <c:axId val="92237824"/>
        <c:axId val="92239360"/>
        <c:axId val="0"/>
      </c:bar3DChart>
      <c:catAx>
        <c:axId val="92237824"/>
        <c:scaling>
          <c:orientation val="minMax"/>
        </c:scaling>
        <c:delete val="0"/>
        <c:axPos val="b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solidFill>
            <a:srgbClr val="FFFFFF"/>
          </a:solidFill>
          <a:ln>
            <a:solidFill>
              <a:schemeClr val="tx1">
                <a:alpha val="28000"/>
              </a:schemeClr>
            </a:solidFill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pl-PL"/>
          </a:p>
        </c:txPr>
        <c:crossAx val="92239360"/>
        <c:crosses val="autoZero"/>
        <c:auto val="0"/>
        <c:lblAlgn val="ctr"/>
        <c:lblOffset val="100"/>
        <c:noMultiLvlLbl val="0"/>
      </c:catAx>
      <c:valAx>
        <c:axId val="92239360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minorGridlines>
          <c:spPr>
            <a:ln>
              <a:solidFill>
                <a:schemeClr val="bg1">
                  <a:lumMod val="85000"/>
                </a:schemeClr>
              </a:solidFill>
            </a:ln>
          </c:spPr>
        </c:minorGridlines>
        <c:numFmt formatCode="#,##0" sourceLinked="1"/>
        <c:majorTickMark val="out"/>
        <c:minorTickMark val="none"/>
        <c:tickLblPos val="nextTo"/>
        <c:spPr>
          <a:noFill/>
          <a:ln w="6350">
            <a:solidFill>
              <a:schemeClr val="tx1">
                <a:alpha val="42000"/>
              </a:schemeClr>
            </a:solidFill>
          </a:ln>
          <a:effectLst/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pl-PL"/>
          </a:p>
        </c:txPr>
        <c:crossAx val="92237824"/>
        <c:crosses val="autoZero"/>
        <c:crossBetween val="between"/>
      </c:valAx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0"/>
      <c:perspective val="2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1054236404488009E-2"/>
          <c:y val="4.9310048225689476E-2"/>
          <c:w val="0.8960772251134046"/>
          <c:h val="0.865029529795740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wII!$C$2</c:f>
              <c:strCache>
                <c:ptCount val="1"/>
                <c:pt idx="0">
                  <c:v>osoby zgłoszone do zwolnienia</c:v>
                </c:pt>
              </c:strCache>
            </c:strRef>
          </c:tx>
          <c:spPr>
            <a:gradFill flip="none" rotWithShape="1">
              <a:gsLst>
                <a:gs pos="0">
                  <a:srgbClr val="143840"/>
                </a:gs>
                <a:gs pos="83000">
                  <a:srgbClr val="143840">
                    <a:alpha val="90196"/>
                  </a:srgbClr>
                </a:gs>
                <a:gs pos="57000">
                  <a:srgbClr val="65DD23">
                    <a:lumMod val="46000"/>
                    <a:alpha val="75000"/>
                  </a:srgbClr>
                </a:gs>
                <a:gs pos="99000">
                  <a:srgbClr val="202C27">
                    <a:lumMod val="33000"/>
                  </a:srgbClr>
                </a:gs>
              </a:gsLst>
              <a:lin ang="5400000" scaled="1"/>
              <a:tileRect/>
            </a:gradFill>
            <a:ln w="3175">
              <a:solidFill>
                <a:schemeClr val="bg1"/>
              </a:solidFill>
            </a:ln>
            <a:effectLst/>
            <a:scene3d>
              <a:camera prst="orthographicFront"/>
              <a:lightRig rig="threePt" dir="t"/>
            </a:scene3d>
            <a:sp3d prstMaterial="metal">
              <a:bevelT prst="angle"/>
              <a:bevelB w="114300" prst="hardEdge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-2.9416561140731645E-3"/>
                  <c:y val="-2.544438766742424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8382837695616566E-3"/>
                  <c:y val="4.9870203179538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4665764237981371E-3"/>
                  <c:y val="7.72208571711462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8.5340999521457336E-3"/>
                  <c:y val="8.90596245964121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8593146948243425E-3"/>
                  <c:y val="-1.6928783028197946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6492986275538982E-3"/>
                  <c:y val="5.690347236369058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8.0865689916829828E-3"/>
                  <c:y val="1.54663637884510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1375805702767088E-3"/>
                  <c:y val="5.58109256943077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0317451123149435E-2"/>
                  <c:y val="7.06769578493218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7.7378910504777697E-3"/>
                  <c:y val="2.07427587842681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7.9136876568964946E-3"/>
                  <c:y val="6.4215568562424818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5.1131132668100862E-2"/>
                  <c:y val="9.2206823352631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3.4915844027830958E-3"/>
                  <c:y val="-0.32681130423613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3.2634031436079916E-3"/>
                  <c:y val="-0.32679175163340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0"/>
                  <c:y val="-0.337674123512444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3.0352292123843141E-3"/>
                  <c:y val="-0.3788858050909031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"/>
                  <c:y val="-0.3725838420248466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3.0352292123843141E-3"/>
                  <c:y val="-0.3878280308451887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0"/>
                  <c:y val="-0.398690816251367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0"/>
                  <c:y val="-0.411834012827609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0"/>
                  <c:y val="-0.429448491225367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0"/>
                  <c:y val="-0.4467031181049577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"/>
                  <c:y val="-0.4489835292750196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3.0352292123843141E-3"/>
                  <c:y val="-0.4601162877920124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0"/>
                  <c:y val="-0.4772810362642484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500" b="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wII!$B$3:$B$13</c:f>
              <c:strCache>
                <c:ptCount val="11"/>
                <c:pt idx="0">
                  <c:v>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</c:strCache>
            </c:strRef>
          </c:cat>
          <c:val>
            <c:numRef>
              <c:f>wII!$C$3:$C$13</c:f>
              <c:numCache>
                <c:formatCode>#,##0</c:formatCode>
                <c:ptCount val="11"/>
                <c:pt idx="0">
                  <c:v>236</c:v>
                </c:pt>
                <c:pt idx="1">
                  <c:v>1321</c:v>
                </c:pt>
                <c:pt idx="2">
                  <c:v>8218</c:v>
                </c:pt>
                <c:pt idx="3">
                  <c:v>803</c:v>
                </c:pt>
                <c:pt idx="4">
                  <c:v>2044</c:v>
                </c:pt>
                <c:pt idx="5">
                  <c:v>438</c:v>
                </c:pt>
                <c:pt idx="6">
                  <c:v>1134</c:v>
                </c:pt>
                <c:pt idx="7">
                  <c:v>809</c:v>
                </c:pt>
                <c:pt idx="8">
                  <c:v>991</c:v>
                </c:pt>
                <c:pt idx="9">
                  <c:v>264</c:v>
                </c:pt>
                <c:pt idx="10" formatCode="General">
                  <c:v>485</c:v>
                </c:pt>
              </c:numCache>
            </c:numRef>
          </c:val>
          <c:shape val="box"/>
        </c:ser>
        <c:ser>
          <c:idx val="1"/>
          <c:order val="1"/>
          <c:tx>
            <c:strRef>
              <c:f>wII!$D$2</c:f>
              <c:strCache>
                <c:ptCount val="1"/>
                <c:pt idx="0">
                  <c:v>osoby zwolnione</c:v>
                </c:pt>
              </c:strCache>
            </c:strRef>
          </c:tx>
          <c:spPr>
            <a:gradFill>
              <a:gsLst>
                <a:gs pos="0">
                  <a:srgbClr val="C41616">
                    <a:lumMod val="86000"/>
                    <a:lumOff val="14000"/>
                  </a:srgbClr>
                </a:gs>
                <a:gs pos="50000">
                  <a:srgbClr val="A20000">
                    <a:lumMod val="90000"/>
                    <a:lumOff val="10000"/>
                    <a:alpha val="76000"/>
                  </a:srgbClr>
                </a:gs>
                <a:gs pos="100000">
                  <a:srgbClr val="C00000">
                    <a:lumMod val="80000"/>
                    <a:lumOff val="20000"/>
                  </a:srgbClr>
                </a:gs>
              </a:gsLst>
              <a:lin ang="5400000" scaled="0"/>
            </a:gradFill>
            <a:ln w="3175">
              <a:solidFill>
                <a:schemeClr val="bg1">
                  <a:lumMod val="65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 w="152400" h="50800" prst="softRound"/>
              <a:contourClr>
                <a:srgbClr val="000000"/>
              </a:contourClr>
            </a:sp3d>
          </c:spPr>
          <c:invertIfNegative val="0"/>
          <c:dLbls>
            <c:dLbl>
              <c:idx val="0"/>
              <c:layout>
                <c:manualLayout>
                  <c:x val="9.5398646240744279E-3"/>
                  <c:y val="-4.72440838898795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254295076357408E-2"/>
                  <c:y val="-7.22674099018870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902206197528551E-2"/>
                  <c:y val="1.11132481526287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7800931598697859E-3"/>
                  <c:y val="-2.84944137861180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1011141934684719E-2"/>
                  <c:y val="7.09244879541039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2261207656326165E-2"/>
                  <c:y val="4.37758412893871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4165575761680406E-2"/>
                  <c:y val="5.906580431351082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4165575761680406E-2"/>
                  <c:y val="1.08401114852830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0624181821260304E-2"/>
                  <c:y val="2.29320993625673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9.8390866875134233E-3"/>
                  <c:y val="8.75545277523924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9.0539915537665404E-3"/>
                  <c:y val="7.22674099018870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5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wII!$B$3:$B$13</c:f>
              <c:strCache>
                <c:ptCount val="11"/>
                <c:pt idx="0">
                  <c:v>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  <c:pt idx="8">
                  <c:v>15</c:v>
                </c:pt>
                <c:pt idx="9">
                  <c:v>16</c:v>
                </c:pt>
                <c:pt idx="10">
                  <c:v>17</c:v>
                </c:pt>
              </c:strCache>
            </c:strRef>
          </c:cat>
          <c:val>
            <c:numRef>
              <c:f>wII!$D$3:$D$13</c:f>
              <c:numCache>
                <c:formatCode>#,##0</c:formatCode>
                <c:ptCount val="11"/>
                <c:pt idx="0">
                  <c:v>199</c:v>
                </c:pt>
                <c:pt idx="1">
                  <c:v>909</c:v>
                </c:pt>
                <c:pt idx="2">
                  <c:v>4590</c:v>
                </c:pt>
                <c:pt idx="3">
                  <c:v>129</c:v>
                </c:pt>
                <c:pt idx="4">
                  <c:v>1509</c:v>
                </c:pt>
                <c:pt idx="5">
                  <c:v>549</c:v>
                </c:pt>
                <c:pt idx="6">
                  <c:v>590</c:v>
                </c:pt>
                <c:pt idx="7">
                  <c:v>378</c:v>
                </c:pt>
                <c:pt idx="8">
                  <c:v>419</c:v>
                </c:pt>
                <c:pt idx="9">
                  <c:v>92</c:v>
                </c:pt>
                <c:pt idx="10" formatCode="General">
                  <c:v>348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3"/>
        <c:gapDepth val="148"/>
        <c:shape val="cylinder"/>
        <c:axId val="100207616"/>
        <c:axId val="100213504"/>
        <c:axId val="0"/>
      </c:bar3DChart>
      <c:catAx>
        <c:axId val="100207616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solidFill>
            <a:srgbClr val="FFFFFF"/>
          </a:solidFill>
          <a:ln w="3175">
            <a:solidFill>
              <a:schemeClr val="bg1">
                <a:lumMod val="75000"/>
                <a:alpha val="28000"/>
              </a:schemeClr>
            </a:solidFill>
          </a:ln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endParaRPr lang="pl-PL"/>
          </a:p>
        </c:txPr>
        <c:crossAx val="100213504"/>
        <c:crosses val="autoZero"/>
        <c:auto val="0"/>
        <c:lblAlgn val="ctr"/>
        <c:lblOffset val="100"/>
        <c:noMultiLvlLbl val="0"/>
      </c:catAx>
      <c:valAx>
        <c:axId val="100213504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95000"/>
                </a:schemeClr>
              </a:solidFill>
            </a:ln>
          </c:spPr>
        </c:majorGridlines>
        <c:minorGridlines>
          <c:spPr>
            <a:ln w="3175">
              <a:solidFill>
                <a:schemeClr val="accent5">
                  <a:lumMod val="40000"/>
                  <a:lumOff val="60000"/>
                </a:schemeClr>
              </a:solidFill>
            </a:ln>
          </c:spPr>
        </c:minorGridlines>
        <c:numFmt formatCode="#,##0" sourceLinked="1"/>
        <c:majorTickMark val="out"/>
        <c:minorTickMark val="none"/>
        <c:tickLblPos val="nextTo"/>
        <c:spPr>
          <a:noFill/>
          <a:ln w="3175">
            <a:solidFill>
              <a:schemeClr val="bg1">
                <a:lumMod val="85000"/>
                <a:alpha val="79000"/>
              </a:schemeClr>
            </a:solidFill>
          </a:ln>
          <a:effectLst/>
        </c:spPr>
        <c:txPr>
          <a:bodyPr rot="0" vert="horz"/>
          <a:lstStyle/>
          <a:p>
            <a:pPr>
              <a:defRPr sz="500" b="0" i="0" u="none" strike="noStrike" baseline="0">
                <a:solidFill>
                  <a:srgbClr val="000000"/>
                </a:solidFill>
                <a:latin typeface="Times New Roman" panose="02020603050405020304" pitchFamily="18" charset="0"/>
                <a:ea typeface="Arial"/>
                <a:cs typeface="Times New Roman" panose="02020603050405020304" pitchFamily="18" charset="0"/>
              </a:defRPr>
            </a:pPr>
            <a:endParaRPr lang="pl-PL"/>
          </a:p>
        </c:txPr>
        <c:crossAx val="100207616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11755565647884642"/>
          <c:y val="0.9253899268461131"/>
          <c:w val="0.60116107415113984"/>
          <c:h val="4.0308894652198522E-2"/>
        </c:manualLayout>
      </c:layout>
      <c:overlay val="0"/>
      <c:txPr>
        <a:bodyPr/>
        <a:lstStyle/>
        <a:p>
          <a:pPr>
            <a:defRPr sz="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pl-PL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179917</xdr:colOff>
      <xdr:row>0</xdr:row>
      <xdr:rowOff>148168</xdr:rowOff>
    </xdr:from>
    <xdr:to>
      <xdr:col>15</xdr:col>
      <xdr:colOff>328507</xdr:colOff>
      <xdr:row>12</xdr:row>
      <xdr:rowOff>52918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381000</xdr:colOff>
      <xdr:row>11</xdr:row>
      <xdr:rowOff>63501</xdr:rowOff>
    </xdr:from>
    <xdr:to>
      <xdr:col>15</xdr:col>
      <xdr:colOff>539749</xdr:colOff>
      <xdr:row>23</xdr:row>
      <xdr:rowOff>179917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338667</xdr:colOff>
      <xdr:row>23</xdr:row>
      <xdr:rowOff>126999</xdr:rowOff>
    </xdr:from>
    <xdr:to>
      <xdr:col>15</xdr:col>
      <xdr:colOff>487257</xdr:colOff>
      <xdr:row>36</xdr:row>
      <xdr:rowOff>74082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</xdr:row>
      <xdr:rowOff>0</xdr:rowOff>
    </xdr:from>
    <xdr:to>
      <xdr:col>39</xdr:col>
      <xdr:colOff>225697</xdr:colOff>
      <xdr:row>18</xdr:row>
      <xdr:rowOff>63500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448468</xdr:colOff>
      <xdr:row>9</xdr:row>
      <xdr:rowOff>7938</xdr:rowOff>
    </xdr:from>
    <xdr:to>
      <xdr:col>15</xdr:col>
      <xdr:colOff>420688</xdr:colOff>
      <xdr:row>16</xdr:row>
      <xdr:rowOff>190500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283763</xdr:colOff>
      <xdr:row>0</xdr:row>
      <xdr:rowOff>107157</xdr:rowOff>
    </xdr:from>
    <xdr:to>
      <xdr:col>15</xdr:col>
      <xdr:colOff>117077</xdr:colOff>
      <xdr:row>9</xdr:row>
      <xdr:rowOff>264318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300403</xdr:colOff>
      <xdr:row>0</xdr:row>
      <xdr:rowOff>161924</xdr:rowOff>
    </xdr:from>
    <xdr:to>
      <xdr:col>12</xdr:col>
      <xdr:colOff>512885</xdr:colOff>
      <xdr:row>21</xdr:row>
      <xdr:rowOff>87923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219076</xdr:colOff>
      <xdr:row>1</xdr:row>
      <xdr:rowOff>171450</xdr:rowOff>
    </xdr:from>
    <xdr:to>
      <xdr:col>9</xdr:col>
      <xdr:colOff>274545</xdr:colOff>
      <xdr:row>10</xdr:row>
      <xdr:rowOff>168088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tr.VI.16%20(2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.V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Pakiet 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Pakiet 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Pakiet 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Pakiet 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J11"/>
  <sheetViews>
    <sheetView workbookViewId="0">
      <selection activeCell="B1" sqref="B1"/>
    </sheetView>
  </sheetViews>
  <sheetFormatPr defaultRowHeight="14.25" x14ac:dyDescent="0.2"/>
  <cols>
    <col min="1" max="1" width="3.85546875" style="1" customWidth="1"/>
    <col min="2" max="2" width="36.5703125" style="1" customWidth="1"/>
    <col min="3" max="3" width="11.140625" style="1" customWidth="1"/>
    <col min="4" max="4" width="10.42578125" style="90" customWidth="1"/>
    <col min="5" max="5" width="8.28515625" style="90" customWidth="1"/>
    <col min="6" max="6" width="10.85546875" style="1" customWidth="1"/>
    <col min="7" max="7" width="10.85546875" style="90" customWidth="1"/>
    <col min="8" max="8" width="7.7109375" style="90" customWidth="1"/>
    <col min="9" max="9" width="13.42578125" style="1" customWidth="1"/>
    <col min="10" max="10" width="13.28515625" style="1" customWidth="1"/>
    <col min="11" max="16384" width="9.140625" style="1"/>
  </cols>
  <sheetData>
    <row r="2" spans="2:10" x14ac:dyDescent="0.2">
      <c r="B2" s="212" t="s">
        <v>277</v>
      </c>
    </row>
    <row r="3" spans="2:10" ht="15" x14ac:dyDescent="0.25">
      <c r="B3" s="6" t="s">
        <v>278</v>
      </c>
    </row>
    <row r="4" spans="2:10" ht="12" customHeight="1" thickBot="1" x14ac:dyDescent="0.25">
      <c r="B4" s="193"/>
    </row>
    <row r="5" spans="2:10" ht="15" customHeight="1" x14ac:dyDescent="0.2">
      <c r="B5" s="637" t="s">
        <v>160</v>
      </c>
      <c r="C5" s="640" t="s">
        <v>268</v>
      </c>
      <c r="D5" s="641"/>
      <c r="E5" s="642"/>
      <c r="F5" s="640" t="s">
        <v>270</v>
      </c>
      <c r="G5" s="641"/>
      <c r="H5" s="642"/>
      <c r="I5" s="630" t="s">
        <v>127</v>
      </c>
      <c r="J5" s="633" t="s">
        <v>237</v>
      </c>
    </row>
    <row r="6" spans="2:10" s="90" customFormat="1" ht="23.25" customHeight="1" x14ac:dyDescent="0.2">
      <c r="B6" s="638"/>
      <c r="C6" s="636" t="s">
        <v>1</v>
      </c>
      <c r="D6" s="643" t="s">
        <v>118</v>
      </c>
      <c r="E6" s="644"/>
      <c r="F6" s="636" t="s">
        <v>1</v>
      </c>
      <c r="G6" s="643" t="s">
        <v>118</v>
      </c>
      <c r="H6" s="644"/>
      <c r="I6" s="631"/>
      <c r="J6" s="634"/>
    </row>
    <row r="7" spans="2:10" s="90" customFormat="1" ht="32.25" customHeight="1" thickBot="1" x14ac:dyDescent="0.25">
      <c r="B7" s="639"/>
      <c r="C7" s="632"/>
      <c r="D7" s="213" t="s">
        <v>100</v>
      </c>
      <c r="E7" s="214" t="s">
        <v>130</v>
      </c>
      <c r="F7" s="632"/>
      <c r="G7" s="213" t="s">
        <v>100</v>
      </c>
      <c r="H7" s="214" t="s">
        <v>130</v>
      </c>
      <c r="I7" s="632"/>
      <c r="J7" s="635"/>
    </row>
    <row r="8" spans="2:10" ht="25.5" customHeight="1" x14ac:dyDescent="0.2">
      <c r="B8" s="223" t="s">
        <v>1</v>
      </c>
      <c r="C8" s="219">
        <v>107982</v>
      </c>
      <c r="D8" s="220">
        <v>56917</v>
      </c>
      <c r="E8" s="221">
        <f>D8*100/C8</f>
        <v>52.709710877738885</v>
      </c>
      <c r="F8" s="219">
        <v>91979</v>
      </c>
      <c r="G8" s="220">
        <v>49766</v>
      </c>
      <c r="H8" s="221">
        <f>G8*100/F8</f>
        <v>54.105828504332514</v>
      </c>
      <c r="I8" s="222">
        <f>SUM(F8-C8)</f>
        <v>-16003</v>
      </c>
      <c r="J8" s="221">
        <f>SUM(I8/C8*100)</f>
        <v>-14.820062603026429</v>
      </c>
    </row>
    <row r="9" spans="2:10" ht="24" customHeight="1" x14ac:dyDescent="0.2">
      <c r="B9" s="91" t="s">
        <v>128</v>
      </c>
      <c r="C9" s="104">
        <v>88357</v>
      </c>
      <c r="D9" s="102">
        <v>45200</v>
      </c>
      <c r="E9" s="215">
        <f>D9*100/C9</f>
        <v>51.156105345360302</v>
      </c>
      <c r="F9" s="104">
        <v>76508</v>
      </c>
      <c r="G9" s="103">
        <v>40119</v>
      </c>
      <c r="H9" s="55">
        <f>G9*100/F9</f>
        <v>52.437653578710723</v>
      </c>
      <c r="I9" s="23">
        <f>SUM(F9-C9)</f>
        <v>-11849</v>
      </c>
      <c r="J9" s="3">
        <f>SUM(I9/C9*100)</f>
        <v>-13.410369297282616</v>
      </c>
    </row>
    <row r="10" spans="2:10" ht="39" customHeight="1" x14ac:dyDescent="0.2">
      <c r="B10" s="91" t="s">
        <v>124</v>
      </c>
      <c r="C10" s="100">
        <v>4602</v>
      </c>
      <c r="D10" s="23">
        <v>2509</v>
      </c>
      <c r="E10" s="215">
        <f>D10*100/C10</f>
        <v>54.519774011299432</v>
      </c>
      <c r="F10" s="100">
        <v>4029</v>
      </c>
      <c r="G10" s="2">
        <v>2183</v>
      </c>
      <c r="H10" s="55">
        <f>G10*100/F10</f>
        <v>54.182179200794245</v>
      </c>
      <c r="I10" s="23">
        <f>SUM(F10-C10)</f>
        <v>-573</v>
      </c>
      <c r="J10" s="3">
        <f>SUM(I10/C10*100)</f>
        <v>-12.451108213820078</v>
      </c>
    </row>
    <row r="11" spans="2:10" ht="24.75" customHeight="1" thickBot="1" x14ac:dyDescent="0.25">
      <c r="B11" s="179" t="s">
        <v>0</v>
      </c>
      <c r="C11" s="106">
        <v>19625</v>
      </c>
      <c r="D11" s="24">
        <v>11717</v>
      </c>
      <c r="E11" s="216">
        <f>D11*100/C11</f>
        <v>59.704458598726113</v>
      </c>
      <c r="F11" s="106">
        <v>15471</v>
      </c>
      <c r="G11" s="4">
        <v>9647</v>
      </c>
      <c r="H11" s="58">
        <f>G11*100/F11</f>
        <v>62.355374571779457</v>
      </c>
      <c r="I11" s="24">
        <f>SUM(F11-C11)</f>
        <v>-4154</v>
      </c>
      <c r="J11" s="5">
        <f>SUM(I11/C11*100)</f>
        <v>-21.16687898089172</v>
      </c>
    </row>
  </sheetData>
  <mergeCells count="9">
    <mergeCell ref="I5:I7"/>
    <mergeCell ref="J5:J7"/>
    <mergeCell ref="F6:F7"/>
    <mergeCell ref="C6:C7"/>
    <mergeCell ref="B5:B7"/>
    <mergeCell ref="C5:E5"/>
    <mergeCell ref="F5:H5"/>
    <mergeCell ref="D6:E6"/>
    <mergeCell ref="G6:H6"/>
  </mergeCells>
  <printOptions horizontalCentered="1"/>
  <pageMargins left="0" right="0.70866141732283472" top="0.74803149606299213" bottom="0.74803149606299213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I41"/>
  <sheetViews>
    <sheetView tabSelected="1" zoomScale="90" zoomScaleNormal="90" workbookViewId="0">
      <selection activeCell="B1" sqref="B1"/>
    </sheetView>
  </sheetViews>
  <sheetFormatPr defaultRowHeight="15" x14ac:dyDescent="0.25"/>
  <cols>
    <col min="1" max="1" width="3" style="6" customWidth="1"/>
    <col min="2" max="2" width="27" style="6" customWidth="1"/>
    <col min="3" max="3" width="14.7109375" style="6" customWidth="1"/>
    <col min="4" max="4" width="13.5703125" style="6" customWidth="1"/>
    <col min="5" max="6" width="13.7109375" style="6" customWidth="1"/>
    <col min="7" max="7" width="3.85546875" style="6" customWidth="1"/>
    <col min="8" max="8" width="10.85546875" style="6" customWidth="1"/>
    <col min="9" max="16384" width="9.140625" style="6"/>
  </cols>
  <sheetData>
    <row r="2" spans="2:9" x14ac:dyDescent="0.25">
      <c r="B2" s="212" t="s">
        <v>308</v>
      </c>
    </row>
    <row r="3" spans="2:9" ht="16.5" customHeight="1" thickBot="1" x14ac:dyDescent="0.3">
      <c r="B3" s="6" t="s">
        <v>93</v>
      </c>
    </row>
    <row r="4" spans="2:9" s="73" customFormat="1" ht="39.75" customHeight="1" x14ac:dyDescent="0.25">
      <c r="B4" s="678" t="s">
        <v>160</v>
      </c>
      <c r="C4" s="698" t="s">
        <v>290</v>
      </c>
      <c r="D4" s="699"/>
      <c r="E4" s="698" t="s">
        <v>291</v>
      </c>
      <c r="F4" s="699"/>
    </row>
    <row r="5" spans="2:9" s="73" customFormat="1" ht="29.25" customHeight="1" thickBot="1" x14ac:dyDescent="0.3">
      <c r="B5" s="697"/>
      <c r="C5" s="336" t="s">
        <v>100</v>
      </c>
      <c r="D5" s="337" t="s">
        <v>130</v>
      </c>
      <c r="E5" s="336" t="s">
        <v>100</v>
      </c>
      <c r="F5" s="214" t="s">
        <v>130</v>
      </c>
    </row>
    <row r="6" spans="2:9" ht="26.25" customHeight="1" thickBot="1" x14ac:dyDescent="0.3">
      <c r="B6" s="329" t="s">
        <v>1</v>
      </c>
      <c r="C6" s="330">
        <f t="shared" ref="C6" si="0">SUM(C8:C13)</f>
        <v>107982</v>
      </c>
      <c r="D6" s="331">
        <f>SUM(D8:D13)</f>
        <v>100</v>
      </c>
      <c r="E6" s="332">
        <f>SUM(E8:E13)</f>
        <v>91979</v>
      </c>
      <c r="F6" s="331">
        <f>SUM(F8:F13)</f>
        <v>100</v>
      </c>
    </row>
    <row r="7" spans="2:9" ht="26.25" customHeight="1" thickBot="1" x14ac:dyDescent="0.3">
      <c r="B7" s="95" t="s">
        <v>61</v>
      </c>
      <c r="C7" s="96"/>
      <c r="D7" s="169"/>
      <c r="E7" s="96"/>
      <c r="F7" s="97"/>
    </row>
    <row r="8" spans="2:9" ht="15.75" thickTop="1" x14ac:dyDescent="0.25">
      <c r="B8" s="333" t="s">
        <v>39</v>
      </c>
      <c r="C8" s="334">
        <v>15917</v>
      </c>
      <c r="D8" s="335">
        <f>SUM(C8/C6*100)</f>
        <v>14.74041969957956</v>
      </c>
      <c r="E8" s="334">
        <v>12247</v>
      </c>
      <c r="F8" s="335">
        <f>SUM(E8/E6*100)</f>
        <v>13.314995814261952</v>
      </c>
      <c r="H8" s="613"/>
      <c r="I8" s="613"/>
    </row>
    <row r="9" spans="2:9" x14ac:dyDescent="0.25">
      <c r="B9" s="117" t="s">
        <v>40</v>
      </c>
      <c r="C9" s="10">
        <v>32960</v>
      </c>
      <c r="D9" s="26">
        <f>SUM(C9/C6*100)</f>
        <v>30.523605786149545</v>
      </c>
      <c r="E9" s="10">
        <v>27878</v>
      </c>
      <c r="F9" s="26">
        <f>SUM(E9/E6*100)</f>
        <v>30.309092292805968</v>
      </c>
    </row>
    <row r="10" spans="2:9" x14ac:dyDescent="0.25">
      <c r="B10" s="117" t="s">
        <v>41</v>
      </c>
      <c r="C10" s="10">
        <v>24003</v>
      </c>
      <c r="D10" s="26">
        <f>SUM(C10/C6*100)</f>
        <v>22.228704784130688</v>
      </c>
      <c r="E10" s="10">
        <v>20650</v>
      </c>
      <c r="F10" s="26">
        <f>SUM(E10/E6*100)</f>
        <v>22.450776807749595</v>
      </c>
    </row>
    <row r="11" spans="2:9" x14ac:dyDescent="0.25">
      <c r="B11" s="117" t="s">
        <v>42</v>
      </c>
      <c r="C11" s="10">
        <v>19798</v>
      </c>
      <c r="D11" s="26">
        <f>SUM(C11/C6*100)</f>
        <v>18.334537237687762</v>
      </c>
      <c r="E11" s="10">
        <v>16708</v>
      </c>
      <c r="F11" s="26">
        <f>SUM(E11/E6*100)</f>
        <v>18.16501592754868</v>
      </c>
      <c r="H11" s="613"/>
    </row>
    <row r="12" spans="2:9" x14ac:dyDescent="0.25">
      <c r="B12" s="117" t="s">
        <v>43</v>
      </c>
      <c r="C12" s="10">
        <v>10377</v>
      </c>
      <c r="D12" s="26">
        <f>SUM(C12/C6*100)</f>
        <v>9.6099349891648611</v>
      </c>
      <c r="E12" s="10">
        <v>9365</v>
      </c>
      <c r="F12" s="26">
        <f>SUM(E12/E6*100)</f>
        <v>10.181671903369248</v>
      </c>
    </row>
    <row r="13" spans="2:9" ht="15.75" thickBot="1" x14ac:dyDescent="0.3">
      <c r="B13" s="118" t="s">
        <v>62</v>
      </c>
      <c r="C13" s="17">
        <v>4927</v>
      </c>
      <c r="D13" s="34">
        <f>SUM(C13/C6*100)</f>
        <v>4.5627975032875847</v>
      </c>
      <c r="E13" s="17">
        <v>5131</v>
      </c>
      <c r="F13" s="34">
        <f>SUM(E13/E6*100)</f>
        <v>5.5784472542645602</v>
      </c>
    </row>
    <row r="15" spans="2:9" x14ac:dyDescent="0.25">
      <c r="B15" s="212" t="s">
        <v>309</v>
      </c>
    </row>
    <row r="16" spans="2:9" ht="15.75" thickBot="1" x14ac:dyDescent="0.3">
      <c r="B16" s="6" t="s">
        <v>123</v>
      </c>
    </row>
    <row r="17" spans="2:6" ht="15.75" customHeight="1" x14ac:dyDescent="0.25">
      <c r="B17" s="645" t="s">
        <v>160</v>
      </c>
      <c r="C17" s="693" t="s">
        <v>290</v>
      </c>
      <c r="D17" s="694"/>
      <c r="E17" s="693" t="s">
        <v>291</v>
      </c>
      <c r="F17" s="694"/>
    </row>
    <row r="18" spans="2:6" ht="24" customHeight="1" x14ac:dyDescent="0.25">
      <c r="B18" s="656"/>
      <c r="C18" s="695"/>
      <c r="D18" s="696"/>
      <c r="E18" s="695"/>
      <c r="F18" s="696"/>
    </row>
    <row r="19" spans="2:6" ht="30.75" customHeight="1" thickBot="1" x14ac:dyDescent="0.3">
      <c r="B19" s="646"/>
      <c r="C19" s="368" t="s">
        <v>100</v>
      </c>
      <c r="D19" s="369" t="s">
        <v>130</v>
      </c>
      <c r="E19" s="324" t="s">
        <v>100</v>
      </c>
      <c r="F19" s="369" t="s">
        <v>130</v>
      </c>
    </row>
    <row r="20" spans="2:6" ht="28.5" customHeight="1" thickBot="1" x14ac:dyDescent="0.3">
      <c r="B20" s="329" t="s">
        <v>1</v>
      </c>
      <c r="C20" s="330">
        <f t="shared" ref="C20:F20" si="1">SUM(C22:C26)</f>
        <v>107982</v>
      </c>
      <c r="D20" s="331">
        <f>SUM(D22:D26)</f>
        <v>100</v>
      </c>
      <c r="E20" s="332">
        <f t="shared" si="1"/>
        <v>91979</v>
      </c>
      <c r="F20" s="331">
        <f t="shared" si="1"/>
        <v>100</v>
      </c>
    </row>
    <row r="21" spans="2:6" ht="25.5" customHeight="1" thickBot="1" x14ac:dyDescent="0.3">
      <c r="B21" s="95" t="s">
        <v>63</v>
      </c>
      <c r="C21" s="96"/>
      <c r="D21" s="169"/>
      <c r="E21" s="96"/>
      <c r="F21" s="97"/>
    </row>
    <row r="22" spans="2:6" ht="15.75" thickTop="1" x14ac:dyDescent="0.25">
      <c r="B22" s="333" t="s">
        <v>64</v>
      </c>
      <c r="C22" s="370">
        <v>15389</v>
      </c>
      <c r="D22" s="335">
        <f>SUM(C22/C20*100)</f>
        <v>14.251449315626679</v>
      </c>
      <c r="E22" s="334">
        <v>13711</v>
      </c>
      <c r="F22" s="335">
        <f>SUM(E22/E20*100)</f>
        <v>14.906663477532915</v>
      </c>
    </row>
    <row r="23" spans="2:6" x14ac:dyDescent="0.25">
      <c r="B23" s="117" t="s">
        <v>413</v>
      </c>
      <c r="C23" s="31">
        <v>27303</v>
      </c>
      <c r="D23" s="26">
        <f>SUM(C23/C20*100)</f>
        <v>25.284769683836195</v>
      </c>
      <c r="E23" s="10">
        <v>23329</v>
      </c>
      <c r="F23" s="26">
        <f>SUM(E23/E20*100)</f>
        <v>25.363398166972896</v>
      </c>
    </row>
    <row r="24" spans="2:6" x14ac:dyDescent="0.25">
      <c r="B24" s="117" t="s">
        <v>412</v>
      </c>
      <c r="C24" s="31">
        <v>11519</v>
      </c>
      <c r="D24" s="26">
        <f>SUM(C24/C20*100)</f>
        <v>10.667518660517494</v>
      </c>
      <c r="E24" s="10">
        <v>9875</v>
      </c>
      <c r="F24" s="26">
        <f>SUM(E24/E20*100)</f>
        <v>10.73614629426282</v>
      </c>
    </row>
    <row r="25" spans="2:6" x14ac:dyDescent="0.25">
      <c r="B25" s="117" t="s">
        <v>410</v>
      </c>
      <c r="C25" s="31">
        <v>31345</v>
      </c>
      <c r="D25" s="26">
        <f>SUM(C25/C20*100)</f>
        <v>29.027986145839119</v>
      </c>
      <c r="E25" s="10">
        <v>26142</v>
      </c>
      <c r="F25" s="26">
        <f>SUM(E25/E20*100)</f>
        <v>28.421704954391764</v>
      </c>
    </row>
    <row r="26" spans="2:6" ht="15.75" thickBot="1" x14ac:dyDescent="0.3">
      <c r="B26" s="118" t="s">
        <v>411</v>
      </c>
      <c r="C26" s="47">
        <v>22426</v>
      </c>
      <c r="D26" s="34">
        <f>SUM(C26/C20*100)</f>
        <v>20.768276194180512</v>
      </c>
      <c r="E26" s="17">
        <v>18922</v>
      </c>
      <c r="F26" s="34">
        <f>SUM(E26/E20*100)</f>
        <v>20.572087106839604</v>
      </c>
    </row>
    <row r="28" spans="2:6" x14ac:dyDescent="0.25">
      <c r="B28" s="212" t="s">
        <v>310</v>
      </c>
    </row>
    <row r="29" spans="2:6" ht="15.75" thickBot="1" x14ac:dyDescent="0.3">
      <c r="B29" s="6" t="s">
        <v>123</v>
      </c>
    </row>
    <row r="30" spans="2:6" ht="15.75" customHeight="1" x14ac:dyDescent="0.25">
      <c r="B30" s="645" t="s">
        <v>160</v>
      </c>
      <c r="C30" s="693" t="s">
        <v>290</v>
      </c>
      <c r="D30" s="694"/>
      <c r="E30" s="693" t="s">
        <v>291</v>
      </c>
      <c r="F30" s="694"/>
    </row>
    <row r="31" spans="2:6" ht="24" customHeight="1" x14ac:dyDescent="0.25">
      <c r="B31" s="656"/>
      <c r="C31" s="695"/>
      <c r="D31" s="696"/>
      <c r="E31" s="695"/>
      <c r="F31" s="696"/>
    </row>
    <row r="32" spans="2:6" ht="27" customHeight="1" thickBot="1" x14ac:dyDescent="0.3">
      <c r="B32" s="646"/>
      <c r="C32" s="368" t="s">
        <v>100</v>
      </c>
      <c r="D32" s="369" t="s">
        <v>130</v>
      </c>
      <c r="E32" s="324" t="s">
        <v>100</v>
      </c>
      <c r="F32" s="369" t="s">
        <v>130</v>
      </c>
    </row>
    <row r="33" spans="2:8" ht="27.75" customHeight="1" thickBot="1" x14ac:dyDescent="0.3">
      <c r="B33" s="329" t="s">
        <v>1</v>
      </c>
      <c r="C33" s="330">
        <f t="shared" ref="C33:F33" si="2">SUM(C35:C41)</f>
        <v>107982</v>
      </c>
      <c r="D33" s="331">
        <f t="shared" si="2"/>
        <v>100</v>
      </c>
      <c r="E33" s="332">
        <f t="shared" si="2"/>
        <v>91979</v>
      </c>
      <c r="F33" s="331">
        <f t="shared" si="2"/>
        <v>99.999999999999986</v>
      </c>
    </row>
    <row r="34" spans="2:8" ht="24.75" customHeight="1" thickBot="1" x14ac:dyDescent="0.3">
      <c r="B34" s="95" t="s">
        <v>152</v>
      </c>
      <c r="C34" s="96"/>
      <c r="D34" s="169"/>
      <c r="E34" s="96"/>
      <c r="F34" s="97"/>
    </row>
    <row r="35" spans="2:8" ht="15.75" thickTop="1" x14ac:dyDescent="0.25">
      <c r="B35" s="333" t="s">
        <v>48</v>
      </c>
      <c r="C35" s="370">
        <v>20196</v>
      </c>
      <c r="D35" s="335">
        <f>SUM(C35/C33*100)</f>
        <v>18.703117186197698</v>
      </c>
      <c r="E35" s="334">
        <v>18005</v>
      </c>
      <c r="F35" s="335">
        <f>SUM(E35/E33*100)</f>
        <v>19.575120407919201</v>
      </c>
    </row>
    <row r="36" spans="2:8" x14ac:dyDescent="0.25">
      <c r="B36" s="117" t="s">
        <v>65</v>
      </c>
      <c r="C36" s="31">
        <v>24575</v>
      </c>
      <c r="D36" s="26">
        <f>SUM(C36/C33*100)</f>
        <v>22.758422700079642</v>
      </c>
      <c r="E36" s="10">
        <v>21341</v>
      </c>
      <c r="F36" s="26">
        <f>SUM(E36/E33*100)</f>
        <v>23.202035247175985</v>
      </c>
    </row>
    <row r="37" spans="2:8" x14ac:dyDescent="0.25">
      <c r="B37" s="117" t="s">
        <v>66</v>
      </c>
      <c r="C37" s="31">
        <v>15640</v>
      </c>
      <c r="D37" s="26">
        <f>SUM(C37/C33*100)</f>
        <v>14.483895464058824</v>
      </c>
      <c r="E37" s="10">
        <v>13277</v>
      </c>
      <c r="F37" s="26">
        <f>SUM(E37/E33*100)</f>
        <v>14.434816642929366</v>
      </c>
    </row>
    <row r="38" spans="2:8" x14ac:dyDescent="0.25">
      <c r="B38" s="117" t="s">
        <v>67</v>
      </c>
      <c r="C38" s="31">
        <v>15518</v>
      </c>
      <c r="D38" s="26">
        <f>SUM(C38/C33*100)</f>
        <v>14.370913670796984</v>
      </c>
      <c r="E38" s="10">
        <v>13337</v>
      </c>
      <c r="F38" s="26">
        <f>SUM(E38/E33*100)</f>
        <v>14.500048924210962</v>
      </c>
      <c r="G38" s="613"/>
      <c r="H38" s="613"/>
    </row>
    <row r="39" spans="2:8" x14ac:dyDescent="0.25">
      <c r="B39" s="141" t="s">
        <v>68</v>
      </c>
      <c r="C39" s="32">
        <v>9229</v>
      </c>
      <c r="D39" s="28">
        <f>SUM(C39/C33*100)</f>
        <v>8.5467948361763995</v>
      </c>
      <c r="E39" s="42">
        <v>7710</v>
      </c>
      <c r="F39" s="28">
        <f>SUM(E39/E33*100)</f>
        <v>8.3823481446852011</v>
      </c>
    </row>
    <row r="40" spans="2:8" x14ac:dyDescent="0.25">
      <c r="B40" s="141" t="s">
        <v>55</v>
      </c>
      <c r="C40" s="32">
        <v>3199</v>
      </c>
      <c r="D40" s="28">
        <f>SUM(C40/C33*100)</f>
        <v>2.9625307921690651</v>
      </c>
      <c r="E40" s="42">
        <v>2838</v>
      </c>
      <c r="F40" s="28">
        <f>SUM(E40/E33*100)</f>
        <v>3.085486904619533</v>
      </c>
      <c r="H40" s="613"/>
    </row>
    <row r="41" spans="2:8" ht="15.75" thickBot="1" x14ac:dyDescent="0.3">
      <c r="B41" s="118" t="s">
        <v>49</v>
      </c>
      <c r="C41" s="47">
        <v>19625</v>
      </c>
      <c r="D41" s="34">
        <f>SUM(C41/C33*100)</f>
        <v>18.174325350521382</v>
      </c>
      <c r="E41" s="17">
        <v>15471</v>
      </c>
      <c r="F41" s="34">
        <f>SUM(E41/E33*100)</f>
        <v>16.820143728459758</v>
      </c>
      <c r="H41" s="613"/>
    </row>
  </sheetData>
  <mergeCells count="9">
    <mergeCell ref="B30:B32"/>
    <mergeCell ref="E30:F31"/>
    <mergeCell ref="B4:B5"/>
    <mergeCell ref="E4:F4"/>
    <mergeCell ref="B17:B19"/>
    <mergeCell ref="E17:F18"/>
    <mergeCell ref="C4:D4"/>
    <mergeCell ref="C17:D18"/>
    <mergeCell ref="C30:D31"/>
  </mergeCells>
  <printOptions horizontalCentered="1"/>
  <pageMargins left="0.70866141732283472" right="0.70866141732283472" top="0.74803149606299213" bottom="0.39370078740157483" header="0.31496062992125984" footer="0.31496062992125984"/>
  <pageSetup paperSize="9" scale="7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AF48"/>
  <sheetViews>
    <sheetView showGridLines="0" zoomScale="70" zoomScaleNormal="70" workbookViewId="0">
      <selection activeCell="AF5" sqref="AF5"/>
    </sheetView>
  </sheetViews>
  <sheetFormatPr defaultRowHeight="15" x14ac:dyDescent="0.25"/>
  <cols>
    <col min="1" max="1" width="2.28515625" style="6" customWidth="1"/>
    <col min="2" max="2" width="20.5703125" style="6" customWidth="1"/>
    <col min="3" max="3" width="9" style="41" customWidth="1"/>
    <col min="4" max="4" width="7.7109375" style="41" customWidth="1"/>
    <col min="5" max="5" width="9" style="41" customWidth="1"/>
    <col min="6" max="6" width="7.7109375" style="41" customWidth="1"/>
    <col min="7" max="7" width="7.85546875" style="41" customWidth="1"/>
    <col min="8" max="8" width="8.42578125" style="41" customWidth="1"/>
    <col min="9" max="10" width="7.7109375" style="41" customWidth="1"/>
    <col min="11" max="11" width="9.140625" style="41" customWidth="1"/>
    <col min="12" max="12" width="7.7109375" style="41" customWidth="1"/>
    <col min="13" max="13" width="8.140625" style="41" customWidth="1"/>
    <col min="14" max="14" width="7.7109375" style="41" customWidth="1"/>
    <col min="15" max="15" width="8.85546875" style="41" customWidth="1"/>
    <col min="16" max="16" width="7.85546875" style="41" customWidth="1"/>
    <col min="17" max="17" width="8.28515625" style="41" customWidth="1"/>
    <col min="18" max="18" width="7.7109375" style="41" customWidth="1"/>
    <col min="19" max="19" width="9.5703125" style="41" customWidth="1"/>
    <col min="20" max="20" width="7.5703125" style="41" customWidth="1"/>
    <col min="21" max="22" width="7.85546875" style="41" customWidth="1"/>
    <col min="23" max="23" width="9.42578125" style="41" customWidth="1"/>
    <col min="24" max="24" width="7.5703125" style="41" customWidth="1"/>
    <col min="25" max="25" width="8" style="41" customWidth="1"/>
    <col min="26" max="26" width="7.42578125" style="41" customWidth="1"/>
    <col min="27" max="27" width="9.42578125" style="41" customWidth="1"/>
    <col min="28" max="28" width="7.5703125" style="41" customWidth="1"/>
    <col min="29" max="29" width="9.42578125" style="41" customWidth="1"/>
    <col min="30" max="30" width="8" style="41" customWidth="1"/>
    <col min="31" max="31" width="9.140625" style="41"/>
    <col min="32" max="32" width="9.7109375" style="6" bestFit="1" customWidth="1"/>
    <col min="33" max="16384" width="9.140625" style="6"/>
  </cols>
  <sheetData>
    <row r="2" spans="2:32" ht="14.25" customHeight="1" x14ac:dyDescent="0.25">
      <c r="B2" s="387" t="s">
        <v>311</v>
      </c>
      <c r="O2" s="166"/>
    </row>
    <row r="3" spans="2:32" ht="14.25" customHeight="1" thickBot="1" x14ac:dyDescent="0.3">
      <c r="B3" s="69" t="s">
        <v>301</v>
      </c>
    </row>
    <row r="4" spans="2:32" ht="15" customHeight="1" thickBot="1" x14ac:dyDescent="0.3">
      <c r="B4" s="678" t="s">
        <v>160</v>
      </c>
      <c r="C4" s="637" t="s">
        <v>292</v>
      </c>
      <c r="D4" s="711"/>
      <c r="E4" s="711"/>
      <c r="F4" s="665"/>
      <c r="G4" s="720" t="s">
        <v>255</v>
      </c>
      <c r="H4" s="714"/>
      <c r="I4" s="714"/>
      <c r="J4" s="714"/>
      <c r="K4" s="714"/>
      <c r="L4" s="714"/>
      <c r="M4" s="714"/>
      <c r="N4" s="714"/>
      <c r="O4" s="714"/>
      <c r="P4" s="714"/>
      <c r="Q4" s="714"/>
      <c r="R4" s="714"/>
      <c r="S4" s="714"/>
      <c r="T4" s="714"/>
      <c r="U4" s="714"/>
      <c r="V4" s="714"/>
      <c r="W4" s="714"/>
      <c r="X4" s="714"/>
      <c r="Y4" s="714"/>
      <c r="Z4" s="714"/>
      <c r="AA4" s="714"/>
      <c r="AB4" s="714"/>
      <c r="AC4" s="714"/>
      <c r="AD4" s="721"/>
    </row>
    <row r="5" spans="2:32" ht="15.75" customHeight="1" x14ac:dyDescent="0.25">
      <c r="B5" s="710"/>
      <c r="C5" s="666"/>
      <c r="D5" s="712"/>
      <c r="E5" s="712"/>
      <c r="F5" s="667"/>
      <c r="G5" s="712" t="s">
        <v>60</v>
      </c>
      <c r="H5" s="712"/>
      <c r="I5" s="712"/>
      <c r="J5" s="712"/>
      <c r="K5" s="717" t="s">
        <v>50</v>
      </c>
      <c r="L5" s="718"/>
      <c r="M5" s="718"/>
      <c r="N5" s="719"/>
      <c r="O5" s="722" t="s">
        <v>56</v>
      </c>
      <c r="P5" s="722"/>
      <c r="Q5" s="722"/>
      <c r="R5" s="722"/>
      <c r="S5" s="717" t="s">
        <v>57</v>
      </c>
      <c r="T5" s="718"/>
      <c r="U5" s="718"/>
      <c r="V5" s="719"/>
      <c r="W5" s="722" t="s">
        <v>58</v>
      </c>
      <c r="X5" s="722"/>
      <c r="Y5" s="722"/>
      <c r="Z5" s="722"/>
      <c r="AA5" s="717" t="s">
        <v>59</v>
      </c>
      <c r="AB5" s="718"/>
      <c r="AC5" s="718"/>
      <c r="AD5" s="719"/>
    </row>
    <row r="6" spans="2:32" ht="15.75" customHeight="1" x14ac:dyDescent="0.25">
      <c r="B6" s="710"/>
      <c r="C6" s="709" t="s">
        <v>1</v>
      </c>
      <c r="D6" s="701"/>
      <c r="E6" s="707" t="s">
        <v>118</v>
      </c>
      <c r="F6" s="708"/>
      <c r="G6" s="700" t="s">
        <v>1</v>
      </c>
      <c r="H6" s="701"/>
      <c r="I6" s="707" t="s">
        <v>118</v>
      </c>
      <c r="J6" s="708"/>
      <c r="K6" s="709" t="s">
        <v>1</v>
      </c>
      <c r="L6" s="701"/>
      <c r="M6" s="707" t="s">
        <v>118</v>
      </c>
      <c r="N6" s="708"/>
      <c r="O6" s="700" t="s">
        <v>1</v>
      </c>
      <c r="P6" s="701"/>
      <c r="Q6" s="707" t="s">
        <v>118</v>
      </c>
      <c r="R6" s="708"/>
      <c r="S6" s="709" t="s">
        <v>1</v>
      </c>
      <c r="T6" s="701"/>
      <c r="U6" s="707" t="s">
        <v>118</v>
      </c>
      <c r="V6" s="708"/>
      <c r="W6" s="700" t="s">
        <v>1</v>
      </c>
      <c r="X6" s="701"/>
      <c r="Y6" s="707" t="s">
        <v>118</v>
      </c>
      <c r="Z6" s="708"/>
      <c r="AA6" s="709" t="s">
        <v>1</v>
      </c>
      <c r="AB6" s="701"/>
      <c r="AC6" s="707" t="s">
        <v>118</v>
      </c>
      <c r="AD6" s="708"/>
    </row>
    <row r="7" spans="2:32" ht="19.5" customHeight="1" thickBot="1" x14ac:dyDescent="0.3">
      <c r="B7" s="697"/>
      <c r="C7" s="388" t="s">
        <v>303</v>
      </c>
      <c r="D7" s="389" t="s">
        <v>130</v>
      </c>
      <c r="E7" s="514" t="s">
        <v>303</v>
      </c>
      <c r="F7" s="389" t="s">
        <v>130</v>
      </c>
      <c r="G7" s="388" t="s">
        <v>303</v>
      </c>
      <c r="H7" s="389" t="s">
        <v>130</v>
      </c>
      <c r="I7" s="514" t="s">
        <v>303</v>
      </c>
      <c r="J7" s="389" t="s">
        <v>130</v>
      </c>
      <c r="K7" s="388" t="s">
        <v>303</v>
      </c>
      <c r="L7" s="389" t="s">
        <v>130</v>
      </c>
      <c r="M7" s="514" t="s">
        <v>303</v>
      </c>
      <c r="N7" s="389" t="s">
        <v>130</v>
      </c>
      <c r="O7" s="388" t="s">
        <v>303</v>
      </c>
      <c r="P7" s="389" t="s">
        <v>130</v>
      </c>
      <c r="Q7" s="514" t="s">
        <v>303</v>
      </c>
      <c r="R7" s="389" t="s">
        <v>130</v>
      </c>
      <c r="S7" s="388" t="s">
        <v>303</v>
      </c>
      <c r="T7" s="389" t="s">
        <v>130</v>
      </c>
      <c r="U7" s="514" t="s">
        <v>303</v>
      </c>
      <c r="V7" s="389" t="s">
        <v>130</v>
      </c>
      <c r="W7" s="388" t="s">
        <v>303</v>
      </c>
      <c r="X7" s="389" t="s">
        <v>130</v>
      </c>
      <c r="Y7" s="514" t="s">
        <v>303</v>
      </c>
      <c r="Z7" s="389" t="s">
        <v>130</v>
      </c>
      <c r="AA7" s="388" t="s">
        <v>303</v>
      </c>
      <c r="AB7" s="389" t="s">
        <v>130</v>
      </c>
      <c r="AC7" s="389" t="s">
        <v>303</v>
      </c>
      <c r="AD7" s="390" t="s">
        <v>130</v>
      </c>
    </row>
    <row r="8" spans="2:32" ht="25.5" customHeight="1" thickBot="1" x14ac:dyDescent="0.3">
      <c r="B8" s="395" t="s">
        <v>1</v>
      </c>
      <c r="C8" s="233">
        <f t="shared" ref="C8:AD8" si="0">SUM(C10:C15)</f>
        <v>91979</v>
      </c>
      <c r="D8" s="396">
        <f t="shared" si="0"/>
        <v>100</v>
      </c>
      <c r="E8" s="397">
        <f t="shared" si="0"/>
        <v>49766</v>
      </c>
      <c r="F8" s="398">
        <f t="shared" si="0"/>
        <v>100</v>
      </c>
      <c r="G8" s="236">
        <f t="shared" si="0"/>
        <v>8113</v>
      </c>
      <c r="H8" s="396">
        <f t="shared" si="0"/>
        <v>100.00000000000001</v>
      </c>
      <c r="I8" s="397">
        <f t="shared" si="0"/>
        <v>3851</v>
      </c>
      <c r="J8" s="399">
        <f t="shared" si="0"/>
        <v>100</v>
      </c>
      <c r="K8" s="233">
        <f t="shared" si="0"/>
        <v>10810</v>
      </c>
      <c r="L8" s="396">
        <f t="shared" si="0"/>
        <v>100</v>
      </c>
      <c r="M8" s="397">
        <f t="shared" si="0"/>
        <v>5015</v>
      </c>
      <c r="N8" s="398">
        <f t="shared" si="0"/>
        <v>100</v>
      </c>
      <c r="O8" s="236">
        <f t="shared" si="0"/>
        <v>12076</v>
      </c>
      <c r="P8" s="396">
        <f t="shared" si="0"/>
        <v>100.00000000000001</v>
      </c>
      <c r="Q8" s="397">
        <f t="shared" si="0"/>
        <v>5853</v>
      </c>
      <c r="R8" s="399">
        <f t="shared" si="0"/>
        <v>100</v>
      </c>
      <c r="S8" s="233">
        <f t="shared" si="0"/>
        <v>16167</v>
      </c>
      <c r="T8" s="396">
        <f t="shared" si="0"/>
        <v>100.00000000000001</v>
      </c>
      <c r="U8" s="397">
        <f t="shared" si="0"/>
        <v>8309</v>
      </c>
      <c r="V8" s="398">
        <f t="shared" si="0"/>
        <v>100</v>
      </c>
      <c r="W8" s="236">
        <f t="shared" si="0"/>
        <v>14854</v>
      </c>
      <c r="X8" s="396">
        <f t="shared" si="0"/>
        <v>100</v>
      </c>
      <c r="Y8" s="397">
        <f t="shared" si="0"/>
        <v>8626</v>
      </c>
      <c r="Z8" s="399">
        <f t="shared" si="0"/>
        <v>99.999999999999986</v>
      </c>
      <c r="AA8" s="233">
        <f t="shared" si="0"/>
        <v>29959</v>
      </c>
      <c r="AB8" s="396">
        <f t="shared" si="0"/>
        <v>99.999999999999986</v>
      </c>
      <c r="AC8" s="397">
        <f t="shared" si="0"/>
        <v>18112</v>
      </c>
      <c r="AD8" s="398">
        <f t="shared" si="0"/>
        <v>100.00000000000001</v>
      </c>
      <c r="AF8" s="22"/>
    </row>
    <row r="9" spans="2:32" ht="17.25" customHeight="1" x14ac:dyDescent="0.25">
      <c r="B9" s="513" t="s">
        <v>155</v>
      </c>
      <c r="C9" s="412"/>
      <c r="D9" s="412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B9" s="412"/>
      <c r="AC9" s="412"/>
      <c r="AD9" s="413"/>
      <c r="AF9" s="22"/>
    </row>
    <row r="10" spans="2:32" ht="16.5" customHeight="1" x14ac:dyDescent="0.25">
      <c r="B10" s="142" t="s">
        <v>39</v>
      </c>
      <c r="C10" s="10">
        <v>12247</v>
      </c>
      <c r="D10" s="13">
        <f>C10*100/C8</f>
        <v>13.314995814261952</v>
      </c>
      <c r="E10" s="11">
        <v>6519</v>
      </c>
      <c r="F10" s="14">
        <f>E10*100/E8</f>
        <v>13.099304746212274</v>
      </c>
      <c r="G10" s="31">
        <v>2236</v>
      </c>
      <c r="H10" s="13">
        <f>G10*100/G8</f>
        <v>27.560705041291754</v>
      </c>
      <c r="I10" s="11">
        <v>1043</v>
      </c>
      <c r="J10" s="70">
        <f>I10*100/I8</f>
        <v>27.083874318358866</v>
      </c>
      <c r="K10" s="10">
        <v>2565</v>
      </c>
      <c r="L10" s="13">
        <f>K10*100/K8</f>
        <v>23.728029602220168</v>
      </c>
      <c r="M10" s="11">
        <v>1184</v>
      </c>
      <c r="N10" s="14">
        <f>M10*100/M8</f>
        <v>23.609172482552342</v>
      </c>
      <c r="O10" s="31">
        <v>2041</v>
      </c>
      <c r="P10" s="13">
        <f>O10*100/O8</f>
        <v>16.901291818482942</v>
      </c>
      <c r="Q10" s="11">
        <v>986</v>
      </c>
      <c r="R10" s="70">
        <f>Q10*100/Q8</f>
        <v>16.846061848624636</v>
      </c>
      <c r="S10" s="10">
        <v>2705</v>
      </c>
      <c r="T10" s="13">
        <f>S10*100/S8</f>
        <v>16.731613781159151</v>
      </c>
      <c r="U10" s="11">
        <v>1437</v>
      </c>
      <c r="V10" s="14">
        <f>U10*100/U8</f>
        <v>17.294499939824288</v>
      </c>
      <c r="W10" s="31">
        <v>1671</v>
      </c>
      <c r="X10" s="13">
        <f>W10*100/W8</f>
        <v>11.249495085498856</v>
      </c>
      <c r="Y10" s="11">
        <v>1112</v>
      </c>
      <c r="Z10" s="70">
        <f>Y10*100/Y8</f>
        <v>12.891258984465569</v>
      </c>
      <c r="AA10" s="10">
        <v>1029</v>
      </c>
      <c r="AB10" s="13">
        <f>AA10*100/AA8</f>
        <v>3.4346940819119465</v>
      </c>
      <c r="AC10" s="11">
        <v>757</v>
      </c>
      <c r="AD10" s="14">
        <f>AC10*100/AC8</f>
        <v>4.1795494699646643</v>
      </c>
      <c r="AE10" s="166"/>
      <c r="AF10" s="614"/>
    </row>
    <row r="11" spans="2:32" x14ac:dyDescent="0.25">
      <c r="B11" s="142" t="s">
        <v>40</v>
      </c>
      <c r="C11" s="10">
        <v>27878</v>
      </c>
      <c r="D11" s="13">
        <f>C11*100/C8</f>
        <v>30.309092292805968</v>
      </c>
      <c r="E11" s="11">
        <v>17770</v>
      </c>
      <c r="F11" s="14">
        <f>E11*100/E8</f>
        <v>35.707109271390102</v>
      </c>
      <c r="G11" s="31">
        <v>2758</v>
      </c>
      <c r="H11" s="13">
        <f>G11*100/G8</f>
        <v>33.994823123382226</v>
      </c>
      <c r="I11" s="11">
        <v>1390</v>
      </c>
      <c r="J11" s="70">
        <f>I11*100/I8</f>
        <v>36.094520903661383</v>
      </c>
      <c r="K11" s="10">
        <v>3621</v>
      </c>
      <c r="L11" s="13">
        <f>K11*100/K8</f>
        <v>33.496762257169287</v>
      </c>
      <c r="M11" s="11">
        <v>1822</v>
      </c>
      <c r="N11" s="14">
        <f>M11*100/M8</f>
        <v>36.331006979062813</v>
      </c>
      <c r="O11" s="31">
        <v>4028</v>
      </c>
      <c r="P11" s="13">
        <f>O11*100/O8</f>
        <v>33.3554157005631</v>
      </c>
      <c r="Q11" s="11">
        <v>2213</v>
      </c>
      <c r="R11" s="70">
        <f>Q11*100/Q8</f>
        <v>37.809670254570307</v>
      </c>
      <c r="S11" s="10">
        <v>5306</v>
      </c>
      <c r="T11" s="13">
        <f>S11*100/S8</f>
        <v>32.81994185686893</v>
      </c>
      <c r="U11" s="11">
        <v>3244</v>
      </c>
      <c r="V11" s="14">
        <f>U11*100/U8</f>
        <v>39.042002647731373</v>
      </c>
      <c r="W11" s="31">
        <v>5089</v>
      </c>
      <c r="X11" s="13">
        <f>W11*100/W8</f>
        <v>34.260131950989631</v>
      </c>
      <c r="Y11" s="11">
        <v>3628</v>
      </c>
      <c r="Z11" s="70">
        <f>Y11*100/Y8</f>
        <v>42.058891722698817</v>
      </c>
      <c r="AA11" s="10">
        <v>7076</v>
      </c>
      <c r="AB11" s="13">
        <f>AA11*100/AA8</f>
        <v>23.618945892720049</v>
      </c>
      <c r="AC11" s="11">
        <v>5473</v>
      </c>
      <c r="AD11" s="14">
        <f>AC11*100/AC8</f>
        <v>30.217535335689046</v>
      </c>
      <c r="AE11" s="166"/>
    </row>
    <row r="12" spans="2:32" ht="16.5" customHeight="1" x14ac:dyDescent="0.25">
      <c r="B12" s="142" t="s">
        <v>41</v>
      </c>
      <c r="C12" s="10">
        <v>20650</v>
      </c>
      <c r="D12" s="13">
        <f>C12*100/C8</f>
        <v>22.450776807749595</v>
      </c>
      <c r="E12" s="11">
        <v>12039</v>
      </c>
      <c r="F12" s="14">
        <f>E12*100/E8</f>
        <v>24.191214885664913</v>
      </c>
      <c r="G12" s="31">
        <v>1427</v>
      </c>
      <c r="H12" s="13">
        <f>G12*100/G8</f>
        <v>17.58905460372242</v>
      </c>
      <c r="I12" s="11">
        <v>697</v>
      </c>
      <c r="J12" s="70">
        <f>I12*100/I8</f>
        <v>18.099195014282003</v>
      </c>
      <c r="K12" s="10">
        <v>2032</v>
      </c>
      <c r="L12" s="13">
        <f>K12*100/K8</f>
        <v>18.79740980573543</v>
      </c>
      <c r="M12" s="11">
        <v>928</v>
      </c>
      <c r="N12" s="14">
        <f>M12*100/M8</f>
        <v>18.504486540378863</v>
      </c>
      <c r="O12" s="31">
        <v>2433</v>
      </c>
      <c r="P12" s="13">
        <f>O12*100/O8</f>
        <v>20.147399801258693</v>
      </c>
      <c r="Q12" s="11">
        <v>1178</v>
      </c>
      <c r="R12" s="70">
        <f>Q12*100/Q8</f>
        <v>20.126430890141808</v>
      </c>
      <c r="S12" s="10">
        <v>3503</v>
      </c>
      <c r="T12" s="13">
        <f>S12*100/S8</f>
        <v>21.667594482587987</v>
      </c>
      <c r="U12" s="11">
        <v>1847</v>
      </c>
      <c r="V12" s="14">
        <f>U12*100/U8</f>
        <v>22.228908412564689</v>
      </c>
      <c r="W12" s="31">
        <v>3537</v>
      </c>
      <c r="X12" s="13">
        <f>W12*100/W8</f>
        <v>23.811767873973341</v>
      </c>
      <c r="Y12" s="11">
        <v>2077</v>
      </c>
      <c r="Z12" s="70">
        <f>Y12*100/Y8</f>
        <v>24.078367725481105</v>
      </c>
      <c r="AA12" s="10">
        <v>7718</v>
      </c>
      <c r="AB12" s="13">
        <f>AA12*100/AA8</f>
        <v>25.761874561901266</v>
      </c>
      <c r="AC12" s="11">
        <v>5312</v>
      </c>
      <c r="AD12" s="14">
        <f>AC12*100/AC8</f>
        <v>29.328621908127207</v>
      </c>
      <c r="AE12" s="166"/>
    </row>
    <row r="13" spans="2:32" x14ac:dyDescent="0.25">
      <c r="B13" s="142" t="s">
        <v>42</v>
      </c>
      <c r="C13" s="10">
        <v>16708</v>
      </c>
      <c r="D13" s="13">
        <f>C13*100/C8</f>
        <v>18.16501592754868</v>
      </c>
      <c r="E13" s="11">
        <v>8471</v>
      </c>
      <c r="F13" s="14">
        <f>E13*100/E8</f>
        <v>17.021661375236103</v>
      </c>
      <c r="G13" s="31">
        <v>1028</v>
      </c>
      <c r="H13" s="13">
        <f>G13*100/G8</f>
        <v>12.671021816837175</v>
      </c>
      <c r="I13" s="11">
        <v>503</v>
      </c>
      <c r="J13" s="70">
        <f>I13*100/I8</f>
        <v>13.061542456504805</v>
      </c>
      <c r="K13" s="10">
        <v>1511</v>
      </c>
      <c r="L13" s="13">
        <f>K13*100/K8</f>
        <v>13.977798334875116</v>
      </c>
      <c r="M13" s="11">
        <v>722</v>
      </c>
      <c r="N13" s="14">
        <f>M13*100/M8</f>
        <v>14.396809571286141</v>
      </c>
      <c r="O13" s="31">
        <v>1956</v>
      </c>
      <c r="P13" s="13">
        <f>O13*100/O8</f>
        <v>16.197416363034119</v>
      </c>
      <c r="Q13" s="11">
        <v>945</v>
      </c>
      <c r="R13" s="70">
        <f>Q13*100/Q8</f>
        <v>16.145566376217324</v>
      </c>
      <c r="S13" s="10">
        <v>2721</v>
      </c>
      <c r="T13" s="13">
        <f>S13*100/S8</f>
        <v>16.830580812766748</v>
      </c>
      <c r="U13" s="11">
        <v>1210</v>
      </c>
      <c r="V13" s="14">
        <f>U13*100/U8</f>
        <v>14.562522565892406</v>
      </c>
      <c r="W13" s="31">
        <v>2472</v>
      </c>
      <c r="X13" s="13">
        <f>W13*100/W8</f>
        <v>16.641981957721825</v>
      </c>
      <c r="Y13" s="11">
        <v>1138</v>
      </c>
      <c r="Z13" s="70">
        <f>Y13*100/Y8</f>
        <v>13.192673313239045</v>
      </c>
      <c r="AA13" s="10">
        <v>7020</v>
      </c>
      <c r="AB13" s="13">
        <f>AA13*100/AA8</f>
        <v>23.432023765813277</v>
      </c>
      <c r="AC13" s="11">
        <v>3953</v>
      </c>
      <c r="AD13" s="14">
        <f>AC13*100/AC8</f>
        <v>21.825309187279153</v>
      </c>
      <c r="AE13" s="166"/>
    </row>
    <row r="14" spans="2:32" ht="15.75" customHeight="1" x14ac:dyDescent="0.25">
      <c r="B14" s="142" t="s">
        <v>43</v>
      </c>
      <c r="C14" s="10">
        <v>9365</v>
      </c>
      <c r="D14" s="13">
        <f>C14*100/C8</f>
        <v>10.181671903369248</v>
      </c>
      <c r="E14" s="11">
        <v>4164</v>
      </c>
      <c r="F14" s="14">
        <f>E14*100/E8</f>
        <v>8.3671583008479686</v>
      </c>
      <c r="G14" s="31">
        <v>468</v>
      </c>
      <c r="H14" s="13">
        <f>G14*100/G8</f>
        <v>5.7685196598052508</v>
      </c>
      <c r="I14" s="11">
        <v>188</v>
      </c>
      <c r="J14" s="70">
        <f>I14*100/I8</f>
        <v>4.8818488704232665</v>
      </c>
      <c r="K14" s="10">
        <v>758</v>
      </c>
      <c r="L14" s="13">
        <f>K14*100/K8</f>
        <v>7.0120259019426454</v>
      </c>
      <c r="M14" s="11">
        <v>319</v>
      </c>
      <c r="N14" s="14">
        <f>M14*100/M8</f>
        <v>6.3609172482552339</v>
      </c>
      <c r="O14" s="31">
        <v>1117</v>
      </c>
      <c r="P14" s="13">
        <f>O14*100/O8</f>
        <v>9.2497515733686644</v>
      </c>
      <c r="Q14" s="11">
        <v>455</v>
      </c>
      <c r="R14" s="70">
        <f>Q14*100/Q8</f>
        <v>7.7737912181787117</v>
      </c>
      <c r="S14" s="10">
        <v>1264</v>
      </c>
      <c r="T14" s="13">
        <f>S14*100/S8</f>
        <v>7.8183954970000622</v>
      </c>
      <c r="U14" s="11">
        <v>482</v>
      </c>
      <c r="V14" s="14">
        <f>U14*100/U8</f>
        <v>5.8009387411240825</v>
      </c>
      <c r="W14" s="31">
        <v>1392</v>
      </c>
      <c r="X14" s="13">
        <f>W14*100/W8</f>
        <v>9.3712131412414159</v>
      </c>
      <c r="Y14" s="11">
        <v>573</v>
      </c>
      <c r="Z14" s="70">
        <f>Y14*100/Y8</f>
        <v>6.6427080918154413</v>
      </c>
      <c r="AA14" s="10">
        <v>4366</v>
      </c>
      <c r="AB14" s="13">
        <f>AA14*100/AA8</f>
        <v>14.573250108481592</v>
      </c>
      <c r="AC14" s="11">
        <v>2147</v>
      </c>
      <c r="AD14" s="14">
        <f>AC14*100/AC8</f>
        <v>11.854019434628976</v>
      </c>
      <c r="AE14" s="166"/>
    </row>
    <row r="15" spans="2:32" ht="17.25" customHeight="1" thickBot="1" x14ac:dyDescent="0.3">
      <c r="B15" s="143" t="s">
        <v>44</v>
      </c>
      <c r="C15" s="17">
        <v>5131</v>
      </c>
      <c r="D15" s="20">
        <f>C15*100/C8</f>
        <v>5.5784472542645602</v>
      </c>
      <c r="E15" s="18">
        <v>803</v>
      </c>
      <c r="F15" s="21">
        <f>E15*100/E8</f>
        <v>1.6135514206486357</v>
      </c>
      <c r="G15" s="47">
        <v>196</v>
      </c>
      <c r="H15" s="20">
        <f>G15*100/G8</f>
        <v>2.4158757549611733</v>
      </c>
      <c r="I15" s="18">
        <v>30</v>
      </c>
      <c r="J15" s="71">
        <f>I15*100/I8</f>
        <v>0.7790184367696702</v>
      </c>
      <c r="K15" s="17">
        <v>323</v>
      </c>
      <c r="L15" s="20">
        <f>K15*100/K8</f>
        <v>2.9879740980573541</v>
      </c>
      <c r="M15" s="18">
        <v>40</v>
      </c>
      <c r="N15" s="21">
        <f>M15*100/M8</f>
        <v>0.79760717846460616</v>
      </c>
      <c r="O15" s="47">
        <v>501</v>
      </c>
      <c r="P15" s="20">
        <f>O15*100/O8</f>
        <v>4.1487247432924805</v>
      </c>
      <c r="Q15" s="18">
        <v>76</v>
      </c>
      <c r="R15" s="71">
        <f>Q15*100/Q8</f>
        <v>1.2984794122672134</v>
      </c>
      <c r="S15" s="17">
        <v>668</v>
      </c>
      <c r="T15" s="20">
        <f>S15*100/S8</f>
        <v>4.1318735696171212</v>
      </c>
      <c r="U15" s="18">
        <v>89</v>
      </c>
      <c r="V15" s="21">
        <f>U15*100/U8</f>
        <v>1.0711276928631603</v>
      </c>
      <c r="W15" s="47">
        <v>693</v>
      </c>
      <c r="X15" s="20">
        <f>W15*100/W8</f>
        <v>4.6654099905749291</v>
      </c>
      <c r="Y15" s="18">
        <v>98</v>
      </c>
      <c r="Z15" s="71">
        <f>Y15*100/Y8</f>
        <v>1.1361001623000231</v>
      </c>
      <c r="AA15" s="17">
        <v>2750</v>
      </c>
      <c r="AB15" s="20">
        <f>AA15*100/AA8</f>
        <v>9.1792115891718691</v>
      </c>
      <c r="AC15" s="18">
        <v>470</v>
      </c>
      <c r="AD15" s="21">
        <f>AC15*100/AC8</f>
        <v>2.5949646643109539</v>
      </c>
      <c r="AE15" s="166"/>
    </row>
    <row r="16" spans="2:32" x14ac:dyDescent="0.25">
      <c r="C16" s="166"/>
      <c r="E16" s="166"/>
    </row>
    <row r="17" spans="2:31" ht="14.25" customHeight="1" x14ac:dyDescent="0.25">
      <c r="B17" s="387" t="s">
        <v>312</v>
      </c>
    </row>
    <row r="18" spans="2:31" ht="14.25" customHeight="1" thickBot="1" x14ac:dyDescent="0.3">
      <c r="B18" s="69" t="s">
        <v>301</v>
      </c>
    </row>
    <row r="19" spans="2:31" ht="15.75" customHeight="1" thickBot="1" x14ac:dyDescent="0.3">
      <c r="B19" s="678" t="s">
        <v>160</v>
      </c>
      <c r="C19" s="637" t="s">
        <v>292</v>
      </c>
      <c r="D19" s="711"/>
      <c r="E19" s="711"/>
      <c r="F19" s="665"/>
      <c r="G19" s="713" t="s">
        <v>255</v>
      </c>
      <c r="H19" s="714"/>
      <c r="I19" s="714"/>
      <c r="J19" s="714"/>
      <c r="K19" s="714"/>
      <c r="L19" s="714"/>
      <c r="M19" s="714"/>
      <c r="N19" s="714"/>
      <c r="O19" s="714"/>
      <c r="P19" s="714"/>
      <c r="Q19" s="714"/>
      <c r="R19" s="714"/>
      <c r="S19" s="714"/>
      <c r="T19" s="714"/>
      <c r="U19" s="714"/>
      <c r="V19" s="714"/>
      <c r="W19" s="714"/>
      <c r="X19" s="714"/>
      <c r="Y19" s="714"/>
      <c r="Z19" s="714"/>
      <c r="AA19" s="715"/>
      <c r="AB19" s="715"/>
      <c r="AC19" s="715"/>
      <c r="AD19" s="716"/>
    </row>
    <row r="20" spans="2:31" x14ac:dyDescent="0.25">
      <c r="B20" s="710"/>
      <c r="C20" s="666"/>
      <c r="D20" s="712"/>
      <c r="E20" s="712"/>
      <c r="F20" s="667"/>
      <c r="G20" s="640" t="s">
        <v>60</v>
      </c>
      <c r="H20" s="641"/>
      <c r="I20" s="641"/>
      <c r="J20" s="641"/>
      <c r="K20" s="717" t="s">
        <v>50</v>
      </c>
      <c r="L20" s="718"/>
      <c r="M20" s="718"/>
      <c r="N20" s="719"/>
      <c r="O20" s="718" t="s">
        <v>56</v>
      </c>
      <c r="P20" s="718"/>
      <c r="Q20" s="718"/>
      <c r="R20" s="718"/>
      <c r="S20" s="717" t="s">
        <v>57</v>
      </c>
      <c r="T20" s="718"/>
      <c r="U20" s="718"/>
      <c r="V20" s="719"/>
      <c r="W20" s="718" t="s">
        <v>58</v>
      </c>
      <c r="X20" s="718"/>
      <c r="Y20" s="718"/>
      <c r="Z20" s="718"/>
      <c r="AA20" s="702" t="s">
        <v>59</v>
      </c>
      <c r="AB20" s="703"/>
      <c r="AC20" s="703"/>
      <c r="AD20" s="704"/>
    </row>
    <row r="21" spans="2:31" ht="18.75" customHeight="1" x14ac:dyDescent="0.25">
      <c r="B21" s="710"/>
      <c r="C21" s="705" t="s">
        <v>1</v>
      </c>
      <c r="D21" s="706"/>
      <c r="E21" s="707" t="s">
        <v>118</v>
      </c>
      <c r="F21" s="708"/>
      <c r="G21" s="709" t="s">
        <v>1</v>
      </c>
      <c r="H21" s="701"/>
      <c r="I21" s="707" t="s">
        <v>118</v>
      </c>
      <c r="J21" s="708"/>
      <c r="K21" s="709" t="s">
        <v>1</v>
      </c>
      <c r="L21" s="701"/>
      <c r="M21" s="707" t="s">
        <v>118</v>
      </c>
      <c r="N21" s="708"/>
      <c r="O21" s="700" t="s">
        <v>1</v>
      </c>
      <c r="P21" s="701"/>
      <c r="Q21" s="707" t="s">
        <v>118</v>
      </c>
      <c r="R21" s="708"/>
      <c r="S21" s="709" t="s">
        <v>1</v>
      </c>
      <c r="T21" s="701"/>
      <c r="U21" s="707" t="s">
        <v>118</v>
      </c>
      <c r="V21" s="708"/>
      <c r="W21" s="700" t="s">
        <v>1</v>
      </c>
      <c r="X21" s="701"/>
      <c r="Y21" s="707" t="s">
        <v>118</v>
      </c>
      <c r="Z21" s="708"/>
      <c r="AA21" s="705" t="s">
        <v>1</v>
      </c>
      <c r="AB21" s="706"/>
      <c r="AC21" s="707" t="s">
        <v>118</v>
      </c>
      <c r="AD21" s="708"/>
    </row>
    <row r="22" spans="2:31" s="61" customFormat="1" ht="16.5" customHeight="1" thickBot="1" x14ac:dyDescent="0.3">
      <c r="B22" s="697"/>
      <c r="C22" s="388" t="s">
        <v>303</v>
      </c>
      <c r="D22" s="389" t="s">
        <v>130</v>
      </c>
      <c r="E22" s="514" t="s">
        <v>303</v>
      </c>
      <c r="F22" s="389" t="s">
        <v>130</v>
      </c>
      <c r="G22" s="388" t="s">
        <v>303</v>
      </c>
      <c r="H22" s="389" t="s">
        <v>130</v>
      </c>
      <c r="I22" s="514" t="s">
        <v>303</v>
      </c>
      <c r="J22" s="389" t="s">
        <v>130</v>
      </c>
      <c r="K22" s="388" t="s">
        <v>303</v>
      </c>
      <c r="L22" s="389" t="s">
        <v>130</v>
      </c>
      <c r="M22" s="514" t="s">
        <v>303</v>
      </c>
      <c r="N22" s="389" t="s">
        <v>130</v>
      </c>
      <c r="O22" s="388" t="s">
        <v>303</v>
      </c>
      <c r="P22" s="389" t="s">
        <v>130</v>
      </c>
      <c r="Q22" s="514" t="s">
        <v>303</v>
      </c>
      <c r="R22" s="389" t="s">
        <v>130</v>
      </c>
      <c r="S22" s="388" t="s">
        <v>303</v>
      </c>
      <c r="T22" s="389" t="s">
        <v>130</v>
      </c>
      <c r="U22" s="514" t="s">
        <v>303</v>
      </c>
      <c r="V22" s="389" t="s">
        <v>130</v>
      </c>
      <c r="W22" s="388" t="s">
        <v>303</v>
      </c>
      <c r="X22" s="389" t="s">
        <v>130</v>
      </c>
      <c r="Y22" s="514" t="s">
        <v>303</v>
      </c>
      <c r="Z22" s="389" t="s">
        <v>130</v>
      </c>
      <c r="AA22" s="388" t="s">
        <v>303</v>
      </c>
      <c r="AB22" s="389" t="s">
        <v>130</v>
      </c>
      <c r="AC22" s="389" t="s">
        <v>303</v>
      </c>
      <c r="AD22" s="390" t="s">
        <v>130</v>
      </c>
      <c r="AE22" s="41"/>
    </row>
    <row r="23" spans="2:31" ht="30" customHeight="1" thickBot="1" x14ac:dyDescent="0.3">
      <c r="B23" s="404" t="s">
        <v>1</v>
      </c>
      <c r="C23" s="332">
        <f t="shared" ref="C23:AD23" si="1">SUM(C25:C29)</f>
        <v>91979</v>
      </c>
      <c r="D23" s="405">
        <f t="shared" si="1"/>
        <v>100</v>
      </c>
      <c r="E23" s="406">
        <f t="shared" si="1"/>
        <v>49766</v>
      </c>
      <c r="F23" s="407">
        <f t="shared" si="1"/>
        <v>100</v>
      </c>
      <c r="G23" s="332">
        <f t="shared" si="1"/>
        <v>8113</v>
      </c>
      <c r="H23" s="405">
        <f t="shared" si="1"/>
        <v>100</v>
      </c>
      <c r="I23" s="406">
        <f t="shared" si="1"/>
        <v>3851</v>
      </c>
      <c r="J23" s="408">
        <f t="shared" si="1"/>
        <v>100</v>
      </c>
      <c r="K23" s="332">
        <f t="shared" si="1"/>
        <v>10810</v>
      </c>
      <c r="L23" s="405">
        <f t="shared" si="1"/>
        <v>100</v>
      </c>
      <c r="M23" s="406">
        <f t="shared" si="1"/>
        <v>5015</v>
      </c>
      <c r="N23" s="407">
        <f t="shared" si="1"/>
        <v>100</v>
      </c>
      <c r="O23" s="330">
        <f t="shared" si="1"/>
        <v>12076</v>
      </c>
      <c r="P23" s="405">
        <f t="shared" si="1"/>
        <v>100</v>
      </c>
      <c r="Q23" s="406">
        <f t="shared" si="1"/>
        <v>5853</v>
      </c>
      <c r="R23" s="408">
        <f t="shared" si="1"/>
        <v>99.999999999999986</v>
      </c>
      <c r="S23" s="332">
        <f t="shared" si="1"/>
        <v>16167</v>
      </c>
      <c r="T23" s="405">
        <f t="shared" si="1"/>
        <v>100</v>
      </c>
      <c r="U23" s="406">
        <f t="shared" si="1"/>
        <v>8309</v>
      </c>
      <c r="V23" s="407">
        <f t="shared" si="1"/>
        <v>100</v>
      </c>
      <c r="W23" s="330">
        <f t="shared" si="1"/>
        <v>14854</v>
      </c>
      <c r="X23" s="405">
        <f t="shared" si="1"/>
        <v>100</v>
      </c>
      <c r="Y23" s="406">
        <f t="shared" si="1"/>
        <v>8626</v>
      </c>
      <c r="Z23" s="408">
        <f t="shared" si="1"/>
        <v>99.999999999999986</v>
      </c>
      <c r="AA23" s="332">
        <f t="shared" si="1"/>
        <v>29959</v>
      </c>
      <c r="AB23" s="405">
        <f t="shared" si="1"/>
        <v>100</v>
      </c>
      <c r="AC23" s="406">
        <f t="shared" si="1"/>
        <v>18112</v>
      </c>
      <c r="AD23" s="407">
        <f t="shared" si="1"/>
        <v>100</v>
      </c>
    </row>
    <row r="24" spans="2:31" x14ac:dyDescent="0.25">
      <c r="B24" s="513" t="s">
        <v>153</v>
      </c>
      <c r="C24" s="414"/>
      <c r="D24" s="414"/>
      <c r="E24" s="414"/>
      <c r="F24" s="414"/>
      <c r="G24" s="414"/>
      <c r="H24" s="414"/>
      <c r="I24" s="414"/>
      <c r="J24" s="414"/>
      <c r="K24" s="414"/>
      <c r="L24" s="414"/>
      <c r="M24" s="414"/>
      <c r="N24" s="414"/>
      <c r="O24" s="414"/>
      <c r="P24" s="414"/>
      <c r="Q24" s="414"/>
      <c r="R24" s="414"/>
      <c r="S24" s="414"/>
      <c r="T24" s="414"/>
      <c r="U24" s="414"/>
      <c r="V24" s="414"/>
      <c r="W24" s="414"/>
      <c r="X24" s="414"/>
      <c r="Y24" s="414"/>
      <c r="Z24" s="414"/>
      <c r="AA24" s="414"/>
      <c r="AB24" s="414"/>
      <c r="AC24" s="414"/>
      <c r="AD24" s="415"/>
    </row>
    <row r="25" spans="2:31" ht="24" customHeight="1" x14ac:dyDescent="0.25">
      <c r="B25" s="142" t="s">
        <v>45</v>
      </c>
      <c r="C25" s="10">
        <v>13711</v>
      </c>
      <c r="D25" s="13">
        <f t="shared" ref="D25:D29" si="2">C25*100/$C$23</f>
        <v>14.906663477532915</v>
      </c>
      <c r="E25" s="11">
        <v>9821</v>
      </c>
      <c r="F25" s="14">
        <f>E25*100/E23</f>
        <v>19.734356789776154</v>
      </c>
      <c r="G25" s="10">
        <v>1594</v>
      </c>
      <c r="H25" s="13">
        <f t="shared" ref="H25:H29" si="3">G25*100/$G$23</f>
        <v>19.647479354123014</v>
      </c>
      <c r="I25" s="11">
        <v>1122</v>
      </c>
      <c r="J25" s="70">
        <f t="shared" ref="J25:J29" si="4">I25*100/$I$23</f>
        <v>29.135289535185667</v>
      </c>
      <c r="K25" s="10">
        <v>1927</v>
      </c>
      <c r="L25" s="13">
        <f t="shared" ref="L25:L29" si="5">K25*100/$K$23</f>
        <v>17.826086956521738</v>
      </c>
      <c r="M25" s="11">
        <v>1260</v>
      </c>
      <c r="N25" s="14">
        <f t="shared" ref="N25:N29" si="6">M25*100/$M$23</f>
        <v>25.124626121635096</v>
      </c>
      <c r="O25" s="31">
        <v>2044</v>
      </c>
      <c r="P25" s="13">
        <f t="shared" ref="P25:P29" si="7">O25*100/$O$23</f>
        <v>16.92613448161643</v>
      </c>
      <c r="Q25" s="11">
        <v>1405</v>
      </c>
      <c r="R25" s="70">
        <f t="shared" ref="R25:R29" si="8">Q25*100/$Q$23</f>
        <v>24.004783871518878</v>
      </c>
      <c r="S25" s="10">
        <v>2683</v>
      </c>
      <c r="T25" s="13">
        <f t="shared" ref="T25:T29" si="9">S25*100/$S$23</f>
        <v>16.595534112698708</v>
      </c>
      <c r="U25" s="11">
        <v>1913</v>
      </c>
      <c r="V25" s="14">
        <f t="shared" ref="V25:V29" si="10">U25*100/$U$23</f>
        <v>23.02322782524973</v>
      </c>
      <c r="W25" s="31">
        <v>2400</v>
      </c>
      <c r="X25" s="13">
        <f t="shared" ref="X25:X29" si="11">W25*100/$W$23</f>
        <v>16.157264036623133</v>
      </c>
      <c r="Y25" s="11">
        <v>1842</v>
      </c>
      <c r="Z25" s="70">
        <f>Y25*100/$Y$23</f>
        <v>21.354045907720845</v>
      </c>
      <c r="AA25" s="10">
        <v>3063</v>
      </c>
      <c r="AB25" s="13">
        <f>AA25*100/$AA$23</f>
        <v>10.223972762775794</v>
      </c>
      <c r="AC25" s="11">
        <v>2279</v>
      </c>
      <c r="AD25" s="14">
        <f>AC25*100/$AC$23</f>
        <v>12.582818021201414</v>
      </c>
    </row>
    <row r="26" spans="2:31" ht="26.25" customHeight="1" x14ac:dyDescent="0.25">
      <c r="B26" s="142" t="s">
        <v>302</v>
      </c>
      <c r="C26" s="10">
        <v>23329</v>
      </c>
      <c r="D26" s="13">
        <f t="shared" si="2"/>
        <v>25.363398166972896</v>
      </c>
      <c r="E26" s="11">
        <v>14442</v>
      </c>
      <c r="F26" s="14">
        <f>E26*100/E23</f>
        <v>29.019812723546195</v>
      </c>
      <c r="G26" s="10">
        <v>2348</v>
      </c>
      <c r="H26" s="13">
        <f t="shared" si="3"/>
        <v>28.94120547269814</v>
      </c>
      <c r="I26" s="11">
        <v>1156</v>
      </c>
      <c r="J26" s="70">
        <f t="shared" si="4"/>
        <v>30.018177096857958</v>
      </c>
      <c r="K26" s="10">
        <v>3003</v>
      </c>
      <c r="L26" s="13">
        <f t="shared" si="5"/>
        <v>27.779833487511564</v>
      </c>
      <c r="M26" s="11">
        <v>1536</v>
      </c>
      <c r="N26" s="14">
        <f t="shared" si="6"/>
        <v>30.628115653040876</v>
      </c>
      <c r="O26" s="31">
        <v>3107</v>
      </c>
      <c r="P26" s="13">
        <f t="shared" si="7"/>
        <v>25.728718118582311</v>
      </c>
      <c r="Q26" s="11">
        <v>1692</v>
      </c>
      <c r="R26" s="70">
        <f t="shared" si="8"/>
        <v>28.908252178370066</v>
      </c>
      <c r="S26" s="10">
        <v>4112</v>
      </c>
      <c r="T26" s="13">
        <f t="shared" si="9"/>
        <v>25.434527123152101</v>
      </c>
      <c r="U26" s="11">
        <v>2418</v>
      </c>
      <c r="V26" s="14">
        <f t="shared" si="10"/>
        <v>29.100974846551932</v>
      </c>
      <c r="W26" s="31">
        <v>3844</v>
      </c>
      <c r="X26" s="13">
        <f t="shared" si="11"/>
        <v>25.878551231991384</v>
      </c>
      <c r="Y26" s="11">
        <v>2545</v>
      </c>
      <c r="Z26" s="70">
        <f>Y26*100/$Y$23</f>
        <v>29.503825643403662</v>
      </c>
      <c r="AA26" s="10">
        <v>6915</v>
      </c>
      <c r="AB26" s="13">
        <f>AA26*100/$AA$23</f>
        <v>23.08154477786308</v>
      </c>
      <c r="AC26" s="11">
        <v>5095</v>
      </c>
      <c r="AD26" s="14">
        <f>AC26*100/$AC$23</f>
        <v>28.130521201413426</v>
      </c>
    </row>
    <row r="27" spans="2:31" ht="30" x14ac:dyDescent="0.25">
      <c r="B27" s="142" t="s">
        <v>106</v>
      </c>
      <c r="C27" s="10">
        <v>9875</v>
      </c>
      <c r="D27" s="13">
        <f t="shared" si="2"/>
        <v>10.73614629426282</v>
      </c>
      <c r="E27" s="11">
        <v>6721</v>
      </c>
      <c r="F27" s="14">
        <f>E27*100/E23</f>
        <v>13.505204356387896</v>
      </c>
      <c r="G27" s="10">
        <v>1043</v>
      </c>
      <c r="H27" s="13">
        <f t="shared" si="3"/>
        <v>12.855910267471959</v>
      </c>
      <c r="I27" s="11">
        <v>583</v>
      </c>
      <c r="J27" s="70">
        <f t="shared" si="4"/>
        <v>15.138924954557258</v>
      </c>
      <c r="K27" s="10">
        <v>1421</v>
      </c>
      <c r="L27" s="13">
        <f t="shared" si="5"/>
        <v>13.145235892691952</v>
      </c>
      <c r="M27" s="11">
        <v>798</v>
      </c>
      <c r="N27" s="14">
        <f t="shared" si="6"/>
        <v>15.912263210368893</v>
      </c>
      <c r="O27" s="31">
        <v>1335</v>
      </c>
      <c r="P27" s="13">
        <f t="shared" si="7"/>
        <v>11.05498509440212</v>
      </c>
      <c r="Q27" s="11">
        <v>834</v>
      </c>
      <c r="R27" s="70">
        <f t="shared" si="8"/>
        <v>14.249103024090211</v>
      </c>
      <c r="S27" s="10">
        <v>1831</v>
      </c>
      <c r="T27" s="13">
        <f t="shared" si="9"/>
        <v>11.325539679594236</v>
      </c>
      <c r="U27" s="11">
        <v>1221</v>
      </c>
      <c r="V27" s="14">
        <f t="shared" si="10"/>
        <v>14.694909134673246</v>
      </c>
      <c r="W27" s="31">
        <v>1652</v>
      </c>
      <c r="X27" s="13">
        <f t="shared" si="11"/>
        <v>11.121583411875589</v>
      </c>
      <c r="Y27" s="11">
        <v>1221</v>
      </c>
      <c r="Z27" s="70">
        <f>Y27*100/$Y$23</f>
        <v>14.15488059355437</v>
      </c>
      <c r="AA27" s="10">
        <v>2593</v>
      </c>
      <c r="AB27" s="13">
        <f>AA27*100/$AA$23</f>
        <v>8.6551620548082386</v>
      </c>
      <c r="AC27" s="11">
        <v>2064</v>
      </c>
      <c r="AD27" s="14">
        <f>AC27*100/$AC$23</f>
        <v>11.395759717314487</v>
      </c>
    </row>
    <row r="28" spans="2:31" ht="30" x14ac:dyDescent="0.25">
      <c r="B28" s="142" t="s">
        <v>46</v>
      </c>
      <c r="C28" s="10">
        <v>26142</v>
      </c>
      <c r="D28" s="13">
        <f t="shared" si="2"/>
        <v>28.421704954391764</v>
      </c>
      <c r="E28" s="11">
        <v>11335</v>
      </c>
      <c r="F28" s="14">
        <f>E28*100/E23</f>
        <v>22.776594462082546</v>
      </c>
      <c r="G28" s="10">
        <v>2019</v>
      </c>
      <c r="H28" s="13">
        <f t="shared" si="3"/>
        <v>24.885985455441883</v>
      </c>
      <c r="I28" s="11">
        <v>646</v>
      </c>
      <c r="J28" s="70">
        <f t="shared" si="4"/>
        <v>16.774863671773566</v>
      </c>
      <c r="K28" s="10">
        <v>2661</v>
      </c>
      <c r="L28" s="13">
        <f t="shared" si="5"/>
        <v>24.616096207215541</v>
      </c>
      <c r="M28" s="11">
        <v>835</v>
      </c>
      <c r="N28" s="14">
        <f t="shared" si="6"/>
        <v>16.650049850448653</v>
      </c>
      <c r="O28" s="31">
        <v>3325</v>
      </c>
      <c r="P28" s="13">
        <f t="shared" si="7"/>
        <v>27.533951639615768</v>
      </c>
      <c r="Q28" s="11">
        <v>1196</v>
      </c>
      <c r="R28" s="70">
        <f t="shared" si="8"/>
        <v>20.433965487784043</v>
      </c>
      <c r="S28" s="10">
        <v>4553</v>
      </c>
      <c r="T28" s="13">
        <f t="shared" si="9"/>
        <v>28.162305931836457</v>
      </c>
      <c r="U28" s="11">
        <v>1721</v>
      </c>
      <c r="V28" s="14">
        <f t="shared" si="10"/>
        <v>20.712480442893249</v>
      </c>
      <c r="W28" s="31">
        <v>4008</v>
      </c>
      <c r="X28" s="13">
        <f t="shared" si="11"/>
        <v>26.982630941160629</v>
      </c>
      <c r="Y28" s="11">
        <v>1813</v>
      </c>
      <c r="Z28" s="70">
        <f>Y28*100/$Y$23</f>
        <v>21.017853002550428</v>
      </c>
      <c r="AA28" s="10">
        <v>9576</v>
      </c>
      <c r="AB28" s="13">
        <f>AA28*100/$AA$23</f>
        <v>31.963683701058113</v>
      </c>
      <c r="AC28" s="11">
        <v>5124</v>
      </c>
      <c r="AD28" s="14">
        <f>AC28*100/$AC$23</f>
        <v>28.290636042402827</v>
      </c>
    </row>
    <row r="29" spans="2:31" ht="29.25" customHeight="1" thickBot="1" x14ac:dyDescent="0.3">
      <c r="B29" s="143" t="s">
        <v>47</v>
      </c>
      <c r="C29" s="17">
        <v>18922</v>
      </c>
      <c r="D29" s="20">
        <f t="shared" si="2"/>
        <v>20.572087106839604</v>
      </c>
      <c r="E29" s="18">
        <v>7447</v>
      </c>
      <c r="F29" s="21">
        <f>E29*100/E23</f>
        <v>14.964031668207209</v>
      </c>
      <c r="G29" s="17">
        <v>1109</v>
      </c>
      <c r="H29" s="20">
        <f t="shared" si="3"/>
        <v>13.669419450265007</v>
      </c>
      <c r="I29" s="18">
        <v>344</v>
      </c>
      <c r="J29" s="71">
        <f t="shared" si="4"/>
        <v>8.9327447416255517</v>
      </c>
      <c r="K29" s="17">
        <v>1798</v>
      </c>
      <c r="L29" s="20">
        <f t="shared" si="5"/>
        <v>16.632747456059203</v>
      </c>
      <c r="M29" s="18">
        <v>586</v>
      </c>
      <c r="N29" s="21">
        <f t="shared" si="6"/>
        <v>11.68494516450648</v>
      </c>
      <c r="O29" s="47">
        <v>2265</v>
      </c>
      <c r="P29" s="20">
        <f t="shared" si="7"/>
        <v>18.756210665783371</v>
      </c>
      <c r="Q29" s="18">
        <v>726</v>
      </c>
      <c r="R29" s="71">
        <f t="shared" si="8"/>
        <v>12.403895438236802</v>
      </c>
      <c r="S29" s="17">
        <v>2988</v>
      </c>
      <c r="T29" s="20">
        <f t="shared" si="9"/>
        <v>18.482093152718502</v>
      </c>
      <c r="U29" s="18">
        <v>1036</v>
      </c>
      <c r="V29" s="21">
        <f t="shared" si="10"/>
        <v>12.468407750631846</v>
      </c>
      <c r="W29" s="47">
        <v>2950</v>
      </c>
      <c r="X29" s="20">
        <f t="shared" si="11"/>
        <v>19.859970378349267</v>
      </c>
      <c r="Y29" s="18">
        <v>1205</v>
      </c>
      <c r="Z29" s="71">
        <f>Y29*100/$Y$23</f>
        <v>13.969394852770693</v>
      </c>
      <c r="AA29" s="17">
        <v>7812</v>
      </c>
      <c r="AB29" s="20">
        <f>AA29*100/$AA$23</f>
        <v>26.075636703494776</v>
      </c>
      <c r="AC29" s="18">
        <v>3550</v>
      </c>
      <c r="AD29" s="21">
        <f>AC29*100/$AC$23</f>
        <v>19.600265017667844</v>
      </c>
    </row>
    <row r="30" spans="2:31" x14ac:dyDescent="0.25">
      <c r="C30" s="166"/>
      <c r="E30" s="166"/>
    </row>
    <row r="31" spans="2:31" ht="14.25" customHeight="1" x14ac:dyDescent="0.25">
      <c r="B31" s="387" t="s">
        <v>313</v>
      </c>
    </row>
    <row r="32" spans="2:31" ht="14.25" customHeight="1" thickBot="1" x14ac:dyDescent="0.3">
      <c r="B32" s="69" t="s">
        <v>301</v>
      </c>
    </row>
    <row r="33" spans="2:31" ht="15.75" customHeight="1" thickBot="1" x14ac:dyDescent="0.3">
      <c r="B33" s="678" t="s">
        <v>160</v>
      </c>
      <c r="C33" s="637" t="s">
        <v>292</v>
      </c>
      <c r="D33" s="711"/>
      <c r="E33" s="711"/>
      <c r="F33" s="665"/>
      <c r="G33" s="713" t="s">
        <v>255</v>
      </c>
      <c r="H33" s="714"/>
      <c r="I33" s="714"/>
      <c r="J33" s="714"/>
      <c r="K33" s="714"/>
      <c r="L33" s="714"/>
      <c r="M33" s="714"/>
      <c r="N33" s="714"/>
      <c r="O33" s="714"/>
      <c r="P33" s="714"/>
      <c r="Q33" s="714"/>
      <c r="R33" s="714"/>
      <c r="S33" s="714"/>
      <c r="T33" s="714"/>
      <c r="U33" s="714"/>
      <c r="V33" s="714"/>
      <c r="W33" s="714"/>
      <c r="X33" s="714"/>
      <c r="Y33" s="714"/>
      <c r="Z33" s="714"/>
      <c r="AA33" s="715"/>
      <c r="AB33" s="715"/>
      <c r="AC33" s="715"/>
      <c r="AD33" s="716"/>
    </row>
    <row r="34" spans="2:31" x14ac:dyDescent="0.25">
      <c r="B34" s="710"/>
      <c r="C34" s="666"/>
      <c r="D34" s="712"/>
      <c r="E34" s="712"/>
      <c r="F34" s="667"/>
      <c r="G34" s="640" t="s">
        <v>60</v>
      </c>
      <c r="H34" s="641"/>
      <c r="I34" s="641"/>
      <c r="J34" s="641"/>
      <c r="K34" s="717" t="s">
        <v>50</v>
      </c>
      <c r="L34" s="718"/>
      <c r="M34" s="718"/>
      <c r="N34" s="719"/>
      <c r="O34" s="718" t="s">
        <v>56</v>
      </c>
      <c r="P34" s="718"/>
      <c r="Q34" s="718"/>
      <c r="R34" s="718"/>
      <c r="S34" s="717" t="s">
        <v>57</v>
      </c>
      <c r="T34" s="718"/>
      <c r="U34" s="718"/>
      <c r="V34" s="719"/>
      <c r="W34" s="718" t="s">
        <v>58</v>
      </c>
      <c r="X34" s="718"/>
      <c r="Y34" s="718"/>
      <c r="Z34" s="718"/>
      <c r="AA34" s="702" t="s">
        <v>59</v>
      </c>
      <c r="AB34" s="703"/>
      <c r="AC34" s="703"/>
      <c r="AD34" s="704"/>
    </row>
    <row r="35" spans="2:31" ht="17.25" customHeight="1" x14ac:dyDescent="0.25">
      <c r="B35" s="710"/>
      <c r="C35" s="705" t="s">
        <v>1</v>
      </c>
      <c r="D35" s="706"/>
      <c r="E35" s="707" t="s">
        <v>118</v>
      </c>
      <c r="F35" s="708"/>
      <c r="G35" s="709" t="s">
        <v>1</v>
      </c>
      <c r="H35" s="701"/>
      <c r="I35" s="707" t="s">
        <v>118</v>
      </c>
      <c r="J35" s="708"/>
      <c r="K35" s="709" t="s">
        <v>1</v>
      </c>
      <c r="L35" s="701"/>
      <c r="M35" s="707" t="s">
        <v>118</v>
      </c>
      <c r="N35" s="708"/>
      <c r="O35" s="700" t="s">
        <v>1</v>
      </c>
      <c r="P35" s="701"/>
      <c r="Q35" s="707" t="s">
        <v>118</v>
      </c>
      <c r="R35" s="708"/>
      <c r="S35" s="709" t="s">
        <v>1</v>
      </c>
      <c r="T35" s="701"/>
      <c r="U35" s="707" t="s">
        <v>118</v>
      </c>
      <c r="V35" s="708"/>
      <c r="W35" s="700" t="s">
        <v>1</v>
      </c>
      <c r="X35" s="701"/>
      <c r="Y35" s="707" t="s">
        <v>118</v>
      </c>
      <c r="Z35" s="708"/>
      <c r="AA35" s="705" t="s">
        <v>1</v>
      </c>
      <c r="AB35" s="706"/>
      <c r="AC35" s="707" t="s">
        <v>118</v>
      </c>
      <c r="AD35" s="708"/>
    </row>
    <row r="36" spans="2:31" s="61" customFormat="1" ht="19.5" customHeight="1" thickBot="1" x14ac:dyDescent="0.3">
      <c r="B36" s="697"/>
      <c r="C36" s="388" t="s">
        <v>303</v>
      </c>
      <c r="D36" s="389" t="s">
        <v>130</v>
      </c>
      <c r="E36" s="514" t="s">
        <v>303</v>
      </c>
      <c r="F36" s="389" t="s">
        <v>130</v>
      </c>
      <c r="G36" s="388" t="s">
        <v>303</v>
      </c>
      <c r="H36" s="389" t="s">
        <v>130</v>
      </c>
      <c r="I36" s="514" t="s">
        <v>303</v>
      </c>
      <c r="J36" s="389" t="s">
        <v>130</v>
      </c>
      <c r="K36" s="388" t="s">
        <v>303</v>
      </c>
      <c r="L36" s="389" t="s">
        <v>130</v>
      </c>
      <c r="M36" s="514" t="s">
        <v>303</v>
      </c>
      <c r="N36" s="389" t="s">
        <v>130</v>
      </c>
      <c r="O36" s="388" t="s">
        <v>303</v>
      </c>
      <c r="P36" s="389" t="s">
        <v>130</v>
      </c>
      <c r="Q36" s="514" t="s">
        <v>303</v>
      </c>
      <c r="R36" s="389" t="s">
        <v>130</v>
      </c>
      <c r="S36" s="388" t="s">
        <v>303</v>
      </c>
      <c r="T36" s="389" t="s">
        <v>130</v>
      </c>
      <c r="U36" s="514" t="s">
        <v>303</v>
      </c>
      <c r="V36" s="389" t="s">
        <v>130</v>
      </c>
      <c r="W36" s="388" t="s">
        <v>303</v>
      </c>
      <c r="X36" s="389" t="s">
        <v>130</v>
      </c>
      <c r="Y36" s="514" t="s">
        <v>303</v>
      </c>
      <c r="Z36" s="389" t="s">
        <v>130</v>
      </c>
      <c r="AA36" s="388" t="s">
        <v>303</v>
      </c>
      <c r="AB36" s="389" t="s">
        <v>130</v>
      </c>
      <c r="AC36" s="389" t="s">
        <v>303</v>
      </c>
      <c r="AD36" s="390" t="s">
        <v>130</v>
      </c>
      <c r="AE36" s="41"/>
    </row>
    <row r="37" spans="2:31" ht="29.25" customHeight="1" thickBot="1" x14ac:dyDescent="0.3">
      <c r="B37" s="404" t="s">
        <v>1</v>
      </c>
      <c r="C37" s="332">
        <f t="shared" ref="C37:AD37" si="12">SUM(C39:C45)</f>
        <v>91979</v>
      </c>
      <c r="D37" s="405">
        <f t="shared" si="12"/>
        <v>99.999999999999986</v>
      </c>
      <c r="E37" s="406">
        <f t="shared" si="12"/>
        <v>49766</v>
      </c>
      <c r="F37" s="407">
        <f t="shared" si="12"/>
        <v>100</v>
      </c>
      <c r="G37" s="332">
        <f t="shared" si="12"/>
        <v>8113</v>
      </c>
      <c r="H37" s="405">
        <f t="shared" si="12"/>
        <v>100</v>
      </c>
      <c r="I37" s="406">
        <f t="shared" si="12"/>
        <v>3851</v>
      </c>
      <c r="J37" s="408">
        <f t="shared" si="12"/>
        <v>100</v>
      </c>
      <c r="K37" s="332">
        <f t="shared" si="12"/>
        <v>10810</v>
      </c>
      <c r="L37" s="405">
        <f t="shared" si="12"/>
        <v>100</v>
      </c>
      <c r="M37" s="406">
        <f t="shared" si="12"/>
        <v>5015</v>
      </c>
      <c r="N37" s="407">
        <f t="shared" si="12"/>
        <v>99.999999999999986</v>
      </c>
      <c r="O37" s="330">
        <f t="shared" si="12"/>
        <v>12076</v>
      </c>
      <c r="P37" s="405">
        <f t="shared" si="12"/>
        <v>100</v>
      </c>
      <c r="Q37" s="406">
        <f t="shared" si="12"/>
        <v>5853</v>
      </c>
      <c r="R37" s="408">
        <f t="shared" si="12"/>
        <v>100</v>
      </c>
      <c r="S37" s="332">
        <f t="shared" si="12"/>
        <v>16167</v>
      </c>
      <c r="T37" s="405">
        <f t="shared" si="12"/>
        <v>100.00000000000001</v>
      </c>
      <c r="U37" s="406">
        <f t="shared" si="12"/>
        <v>8309</v>
      </c>
      <c r="V37" s="407">
        <f t="shared" si="12"/>
        <v>100</v>
      </c>
      <c r="W37" s="330">
        <f t="shared" si="12"/>
        <v>14854</v>
      </c>
      <c r="X37" s="405">
        <f t="shared" si="12"/>
        <v>100.00000000000001</v>
      </c>
      <c r="Y37" s="406">
        <f t="shared" si="12"/>
        <v>8626</v>
      </c>
      <c r="Z37" s="408">
        <f t="shared" si="12"/>
        <v>100</v>
      </c>
      <c r="AA37" s="332">
        <f t="shared" si="12"/>
        <v>29959</v>
      </c>
      <c r="AB37" s="405">
        <f t="shared" si="12"/>
        <v>100</v>
      </c>
      <c r="AC37" s="406">
        <f t="shared" si="12"/>
        <v>18112</v>
      </c>
      <c r="AD37" s="407">
        <f t="shared" si="12"/>
        <v>100</v>
      </c>
    </row>
    <row r="38" spans="2:31" x14ac:dyDescent="0.25">
      <c r="B38" s="513" t="s">
        <v>154</v>
      </c>
      <c r="C38" s="412"/>
      <c r="D38" s="412"/>
      <c r="E38" s="412"/>
      <c r="F38" s="412"/>
      <c r="G38" s="412"/>
      <c r="H38" s="412"/>
      <c r="I38" s="412"/>
      <c r="J38" s="412"/>
      <c r="K38" s="412"/>
      <c r="L38" s="412"/>
      <c r="M38" s="412"/>
      <c r="N38" s="412"/>
      <c r="O38" s="412"/>
      <c r="P38" s="412"/>
      <c r="Q38" s="412"/>
      <c r="R38" s="412"/>
      <c r="S38" s="412"/>
      <c r="T38" s="412"/>
      <c r="U38" s="412"/>
      <c r="V38" s="412"/>
      <c r="W38" s="412"/>
      <c r="X38" s="412"/>
      <c r="Y38" s="412"/>
      <c r="Z38" s="412"/>
      <c r="AA38" s="412"/>
      <c r="AB38" s="412"/>
      <c r="AC38" s="412"/>
      <c r="AD38" s="413"/>
    </row>
    <row r="39" spans="2:31" x14ac:dyDescent="0.25">
      <c r="B39" s="142" t="s">
        <v>48</v>
      </c>
      <c r="C39" s="10">
        <v>18005</v>
      </c>
      <c r="D39" s="13">
        <f t="shared" ref="D39:D45" si="13">C39*100/$C$37</f>
        <v>19.575120407919201</v>
      </c>
      <c r="E39" s="11">
        <v>10594</v>
      </c>
      <c r="F39" s="14">
        <f t="shared" ref="F39:F45" si="14">E39*100/$E$37</f>
        <v>21.287626090101675</v>
      </c>
      <c r="G39" s="10">
        <v>2014</v>
      </c>
      <c r="H39" s="13">
        <f t="shared" ref="H39:H45" si="15">G39*100/$G$37</f>
        <v>24.824355971896956</v>
      </c>
      <c r="I39" s="11">
        <v>1023</v>
      </c>
      <c r="J39" s="70">
        <f t="shared" ref="J39:J45" si="16">I39*100/$I$37</f>
        <v>26.564528693845755</v>
      </c>
      <c r="K39" s="10">
        <v>2606</v>
      </c>
      <c r="L39" s="13">
        <f t="shared" ref="L39:L45" si="17">K39*100/$K$37</f>
        <v>24.107308048103608</v>
      </c>
      <c r="M39" s="11">
        <v>1296</v>
      </c>
      <c r="N39" s="14">
        <f t="shared" ref="N39:N45" si="18">M39*100/$M$37</f>
        <v>25.84247258225324</v>
      </c>
      <c r="O39" s="31">
        <v>2550</v>
      </c>
      <c r="P39" s="13">
        <f t="shared" ref="P39:P45" si="19">O39*100/$O$37</f>
        <v>21.116263663464725</v>
      </c>
      <c r="Q39" s="11">
        <v>1317</v>
      </c>
      <c r="R39" s="70">
        <f t="shared" ref="R39:R45" si="20">Q39*100/$Q$37</f>
        <v>22.501281394156841</v>
      </c>
      <c r="S39" s="10">
        <v>3251</v>
      </c>
      <c r="T39" s="13">
        <f t="shared" ref="T39:T45" si="21">S39*100/$S$37</f>
        <v>20.108863734768356</v>
      </c>
      <c r="U39" s="11">
        <v>1923</v>
      </c>
      <c r="V39" s="14">
        <f t="shared" ref="V39:V45" si="22">U39*100/$U$37</f>
        <v>23.143579251414128</v>
      </c>
      <c r="W39" s="31">
        <v>2886</v>
      </c>
      <c r="X39" s="13">
        <f t="shared" ref="X39:X45" si="23">W39*100/$W$37</f>
        <v>19.429110004039316</v>
      </c>
      <c r="Y39" s="11">
        <v>1899</v>
      </c>
      <c r="Z39" s="70">
        <f t="shared" ref="Z39:Z45" si="24">Y39*100/$Y$37</f>
        <v>22.014838859262696</v>
      </c>
      <c r="AA39" s="10">
        <v>4698</v>
      </c>
      <c r="AB39" s="13">
        <f t="shared" ref="AB39:AB45" si="25">AA39*100/$AA$37</f>
        <v>15.681431289428886</v>
      </c>
      <c r="AC39" s="11">
        <v>3136</v>
      </c>
      <c r="AD39" s="14">
        <f t="shared" ref="AD39:AD45" si="26">AC39*100/$AC$37</f>
        <v>17.314487632508833</v>
      </c>
      <c r="AE39" s="166"/>
    </row>
    <row r="40" spans="2:31" x14ac:dyDescent="0.25">
      <c r="B40" s="142" t="s">
        <v>51</v>
      </c>
      <c r="C40" s="10">
        <v>21341</v>
      </c>
      <c r="D40" s="13">
        <f t="shared" si="13"/>
        <v>23.202035247175985</v>
      </c>
      <c r="E40" s="11">
        <v>11919</v>
      </c>
      <c r="F40" s="14">
        <f t="shared" si="14"/>
        <v>23.950086404372463</v>
      </c>
      <c r="G40" s="10">
        <v>2033</v>
      </c>
      <c r="H40" s="13">
        <f t="shared" si="15"/>
        <v>25.05854800936768</v>
      </c>
      <c r="I40" s="11">
        <v>954</v>
      </c>
      <c r="J40" s="70">
        <f t="shared" si="16"/>
        <v>24.772786289275512</v>
      </c>
      <c r="K40" s="10">
        <v>2551</v>
      </c>
      <c r="L40" s="13">
        <f t="shared" si="17"/>
        <v>23.598519888991675</v>
      </c>
      <c r="M40" s="11">
        <v>1142</v>
      </c>
      <c r="N40" s="14">
        <f t="shared" si="18"/>
        <v>22.771684945164505</v>
      </c>
      <c r="O40" s="31">
        <v>2979</v>
      </c>
      <c r="P40" s="13">
        <f t="shared" si="19"/>
        <v>24.668764491553496</v>
      </c>
      <c r="Q40" s="11">
        <v>1482</v>
      </c>
      <c r="R40" s="70">
        <f t="shared" si="20"/>
        <v>25.320348539210663</v>
      </c>
      <c r="S40" s="10">
        <v>3927</v>
      </c>
      <c r="T40" s="13">
        <f t="shared" si="21"/>
        <v>24.290220820189276</v>
      </c>
      <c r="U40" s="11">
        <v>2086</v>
      </c>
      <c r="V40" s="14">
        <f t="shared" si="22"/>
        <v>25.10530749789385</v>
      </c>
      <c r="W40" s="31">
        <v>3663</v>
      </c>
      <c r="X40" s="13">
        <f t="shared" si="23"/>
        <v>24.660024235896056</v>
      </c>
      <c r="Y40" s="11">
        <v>2303</v>
      </c>
      <c r="Z40" s="70">
        <f t="shared" si="24"/>
        <v>26.698353814050545</v>
      </c>
      <c r="AA40" s="10">
        <v>6188</v>
      </c>
      <c r="AB40" s="13">
        <f t="shared" si="25"/>
        <v>20.654895023198371</v>
      </c>
      <c r="AC40" s="11">
        <v>3952</v>
      </c>
      <c r="AD40" s="14">
        <f t="shared" si="26"/>
        <v>21.819787985865723</v>
      </c>
    </row>
    <row r="41" spans="2:31" x14ac:dyDescent="0.25">
      <c r="B41" s="142" t="s">
        <v>52</v>
      </c>
      <c r="C41" s="10">
        <v>13277</v>
      </c>
      <c r="D41" s="13">
        <f t="shared" si="13"/>
        <v>14.434816642929365</v>
      </c>
      <c r="E41" s="11">
        <v>7237</v>
      </c>
      <c r="F41" s="14">
        <f t="shared" si="14"/>
        <v>14.542056825945425</v>
      </c>
      <c r="G41" s="10">
        <v>1008</v>
      </c>
      <c r="H41" s="13">
        <f t="shared" si="15"/>
        <v>12.424503882657463</v>
      </c>
      <c r="I41" s="11">
        <v>462</v>
      </c>
      <c r="J41" s="70">
        <f t="shared" si="16"/>
        <v>11.996883926252922</v>
      </c>
      <c r="K41" s="10">
        <v>1458</v>
      </c>
      <c r="L41" s="13">
        <f t="shared" si="17"/>
        <v>13.487511563367253</v>
      </c>
      <c r="M41" s="11">
        <v>677</v>
      </c>
      <c r="N41" s="14">
        <f t="shared" si="18"/>
        <v>13.49950149551346</v>
      </c>
      <c r="O41" s="31">
        <v>1717</v>
      </c>
      <c r="P41" s="13">
        <f t="shared" si="19"/>
        <v>14.218284200066247</v>
      </c>
      <c r="Q41" s="11">
        <v>876</v>
      </c>
      <c r="R41" s="70">
        <f t="shared" si="20"/>
        <v>14.966683751922091</v>
      </c>
      <c r="S41" s="10">
        <v>2375</v>
      </c>
      <c r="T41" s="13">
        <f t="shared" si="21"/>
        <v>14.690418754252489</v>
      </c>
      <c r="U41" s="11">
        <v>1205</v>
      </c>
      <c r="V41" s="14">
        <f t="shared" si="22"/>
        <v>14.502346852810206</v>
      </c>
      <c r="W41" s="31">
        <v>2302</v>
      </c>
      <c r="X41" s="13">
        <f t="shared" si="23"/>
        <v>15.497509088461021</v>
      </c>
      <c r="Y41" s="11">
        <v>1333</v>
      </c>
      <c r="Z41" s="70">
        <f t="shared" si="24"/>
        <v>15.453280779040112</v>
      </c>
      <c r="AA41" s="10">
        <v>4417</v>
      </c>
      <c r="AB41" s="13">
        <f t="shared" si="25"/>
        <v>14.743482759771688</v>
      </c>
      <c r="AC41" s="11">
        <v>2684</v>
      </c>
      <c r="AD41" s="14">
        <f t="shared" si="26"/>
        <v>14.818904593639576</v>
      </c>
    </row>
    <row r="42" spans="2:31" x14ac:dyDescent="0.25">
      <c r="B42" s="142" t="s">
        <v>53</v>
      </c>
      <c r="C42" s="10">
        <v>13337</v>
      </c>
      <c r="D42" s="13">
        <f t="shared" si="13"/>
        <v>14.500048924210962</v>
      </c>
      <c r="E42" s="11">
        <v>6744</v>
      </c>
      <c r="F42" s="14">
        <f t="shared" si="14"/>
        <v>13.551420648635615</v>
      </c>
      <c r="G42" s="10">
        <v>942</v>
      </c>
      <c r="H42" s="13">
        <f t="shared" si="15"/>
        <v>11.610994699864415</v>
      </c>
      <c r="I42" s="11">
        <v>436</v>
      </c>
      <c r="J42" s="70">
        <f t="shared" si="16"/>
        <v>11.321734614385873</v>
      </c>
      <c r="K42" s="10">
        <v>1306</v>
      </c>
      <c r="L42" s="13">
        <f t="shared" si="17"/>
        <v>12.081406105457908</v>
      </c>
      <c r="M42" s="11">
        <v>576</v>
      </c>
      <c r="N42" s="14">
        <f t="shared" si="18"/>
        <v>11.48554336989033</v>
      </c>
      <c r="O42" s="31">
        <v>1667</v>
      </c>
      <c r="P42" s="13">
        <f t="shared" si="19"/>
        <v>13.804239814508115</v>
      </c>
      <c r="Q42" s="11">
        <v>799</v>
      </c>
      <c r="R42" s="70">
        <f t="shared" si="20"/>
        <v>13.651119084230309</v>
      </c>
      <c r="S42" s="10">
        <v>2150</v>
      </c>
      <c r="T42" s="13">
        <f t="shared" si="21"/>
        <v>13.298694872270675</v>
      </c>
      <c r="U42" s="11">
        <v>1012</v>
      </c>
      <c r="V42" s="14">
        <f t="shared" si="22"/>
        <v>12.179564327837285</v>
      </c>
      <c r="W42" s="31">
        <v>2069</v>
      </c>
      <c r="X42" s="13">
        <f t="shared" si="23"/>
        <v>13.928908038238859</v>
      </c>
      <c r="Y42" s="11">
        <v>1043</v>
      </c>
      <c r="Z42" s="70">
        <f t="shared" si="24"/>
        <v>12.091351727335962</v>
      </c>
      <c r="AA42" s="10">
        <v>5203</v>
      </c>
      <c r="AB42" s="13">
        <f t="shared" si="25"/>
        <v>17.367068326713174</v>
      </c>
      <c r="AC42" s="11">
        <v>2878</v>
      </c>
      <c r="AD42" s="14">
        <f t="shared" si="26"/>
        <v>15.890017667844523</v>
      </c>
    </row>
    <row r="43" spans="2:31" x14ac:dyDescent="0.25">
      <c r="B43" s="144" t="s">
        <v>54</v>
      </c>
      <c r="C43" s="10">
        <v>7710</v>
      </c>
      <c r="D43" s="13">
        <f t="shared" si="13"/>
        <v>8.3823481446851993</v>
      </c>
      <c r="E43" s="11">
        <v>2856</v>
      </c>
      <c r="F43" s="14">
        <f t="shared" si="14"/>
        <v>5.738857854760278</v>
      </c>
      <c r="G43" s="10">
        <v>489</v>
      </c>
      <c r="H43" s="13">
        <f t="shared" si="15"/>
        <v>6.0273634906939479</v>
      </c>
      <c r="I43" s="11">
        <v>186</v>
      </c>
      <c r="J43" s="70">
        <f t="shared" si="16"/>
        <v>4.8299143079719551</v>
      </c>
      <c r="K43" s="10">
        <v>787</v>
      </c>
      <c r="L43" s="13">
        <f t="shared" si="17"/>
        <v>7.2802960222016653</v>
      </c>
      <c r="M43" s="11">
        <v>303</v>
      </c>
      <c r="N43" s="14">
        <f t="shared" si="18"/>
        <v>6.0418743768693917</v>
      </c>
      <c r="O43" s="31">
        <v>976</v>
      </c>
      <c r="P43" s="13">
        <f t="shared" si="19"/>
        <v>8.0821464060947328</v>
      </c>
      <c r="Q43" s="11">
        <v>368</v>
      </c>
      <c r="R43" s="70">
        <f t="shared" si="20"/>
        <v>6.2873739962412438</v>
      </c>
      <c r="S43" s="10">
        <v>1295</v>
      </c>
      <c r="T43" s="13">
        <f t="shared" si="21"/>
        <v>8.0101441207397794</v>
      </c>
      <c r="U43" s="11">
        <v>447</v>
      </c>
      <c r="V43" s="14">
        <f t="shared" si="22"/>
        <v>5.3797087495486817</v>
      </c>
      <c r="W43" s="31">
        <v>1183</v>
      </c>
      <c r="X43" s="13">
        <f t="shared" si="23"/>
        <v>7.964184731385485</v>
      </c>
      <c r="Y43" s="11">
        <v>418</v>
      </c>
      <c r="Z43" s="70">
        <f t="shared" si="24"/>
        <v>4.8458149779735686</v>
      </c>
      <c r="AA43" s="10">
        <v>2980</v>
      </c>
      <c r="AB43" s="13">
        <f t="shared" si="25"/>
        <v>9.9469274675389698</v>
      </c>
      <c r="AC43" s="11">
        <v>1134</v>
      </c>
      <c r="AD43" s="14">
        <f t="shared" si="26"/>
        <v>6.2610424028268552</v>
      </c>
    </row>
    <row r="44" spans="2:31" x14ac:dyDescent="0.25">
      <c r="B44" s="144" t="s">
        <v>55</v>
      </c>
      <c r="C44" s="60">
        <v>2838</v>
      </c>
      <c r="D44" s="13">
        <f t="shared" si="13"/>
        <v>3.0854869046195326</v>
      </c>
      <c r="E44" s="88">
        <v>769</v>
      </c>
      <c r="F44" s="14">
        <f t="shared" si="14"/>
        <v>1.5452316842824418</v>
      </c>
      <c r="G44" s="10">
        <v>257</v>
      </c>
      <c r="H44" s="13">
        <f t="shared" si="15"/>
        <v>3.1677554542092938</v>
      </c>
      <c r="I44" s="88">
        <v>90</v>
      </c>
      <c r="J44" s="70">
        <f t="shared" si="16"/>
        <v>2.3370553103090108</v>
      </c>
      <c r="K44" s="10">
        <v>410</v>
      </c>
      <c r="L44" s="13">
        <f t="shared" si="17"/>
        <v>3.7927844588344124</v>
      </c>
      <c r="M44" s="11">
        <v>129</v>
      </c>
      <c r="N44" s="14">
        <f t="shared" si="18"/>
        <v>2.5722831505483548</v>
      </c>
      <c r="O44" s="31">
        <v>686</v>
      </c>
      <c r="P44" s="13">
        <f t="shared" si="19"/>
        <v>5.6806889698575684</v>
      </c>
      <c r="Q44" s="11">
        <v>241</v>
      </c>
      <c r="R44" s="70">
        <f t="shared" si="20"/>
        <v>4.1175465573210319</v>
      </c>
      <c r="S44" s="10">
        <v>431</v>
      </c>
      <c r="T44" s="13">
        <f t="shared" si="21"/>
        <v>2.6659244139296097</v>
      </c>
      <c r="U44" s="11">
        <v>89</v>
      </c>
      <c r="V44" s="14">
        <f t="shared" si="22"/>
        <v>1.0711276928631603</v>
      </c>
      <c r="W44" s="31">
        <v>397</v>
      </c>
      <c r="X44" s="13">
        <f t="shared" si="23"/>
        <v>2.6726807593914099</v>
      </c>
      <c r="Y44" s="11">
        <v>75</v>
      </c>
      <c r="Z44" s="70">
        <f t="shared" si="24"/>
        <v>0.86946440992348717</v>
      </c>
      <c r="AA44" s="10">
        <v>657</v>
      </c>
      <c r="AB44" s="13">
        <f t="shared" si="25"/>
        <v>2.1929970960312426</v>
      </c>
      <c r="AC44" s="11">
        <v>145</v>
      </c>
      <c r="AD44" s="14">
        <f t="shared" si="26"/>
        <v>0.80057420494699649</v>
      </c>
    </row>
    <row r="45" spans="2:31" ht="15.75" thickBot="1" x14ac:dyDescent="0.3">
      <c r="B45" s="409" t="s">
        <v>49</v>
      </c>
      <c r="C45" s="410">
        <v>15471</v>
      </c>
      <c r="D45" s="400">
        <f t="shared" si="13"/>
        <v>16.820143728459758</v>
      </c>
      <c r="E45" s="411">
        <v>9647</v>
      </c>
      <c r="F45" s="402">
        <f t="shared" si="14"/>
        <v>19.384720491902101</v>
      </c>
      <c r="G45" s="355">
        <v>1370</v>
      </c>
      <c r="H45" s="400">
        <f t="shared" si="15"/>
        <v>16.886478491310243</v>
      </c>
      <c r="I45" s="411">
        <v>700</v>
      </c>
      <c r="J45" s="403">
        <f t="shared" si="16"/>
        <v>18.177096857958972</v>
      </c>
      <c r="K45" s="355">
        <v>1692</v>
      </c>
      <c r="L45" s="400">
        <f t="shared" si="17"/>
        <v>15.652173913043478</v>
      </c>
      <c r="M45" s="401">
        <v>892</v>
      </c>
      <c r="N45" s="402">
        <f t="shared" si="18"/>
        <v>17.786640079760719</v>
      </c>
      <c r="O45" s="356">
        <v>1501</v>
      </c>
      <c r="P45" s="400">
        <f t="shared" si="19"/>
        <v>12.429612454455118</v>
      </c>
      <c r="Q45" s="401">
        <v>770</v>
      </c>
      <c r="R45" s="403">
        <f t="shared" si="20"/>
        <v>13.15564667691782</v>
      </c>
      <c r="S45" s="355">
        <v>2738</v>
      </c>
      <c r="T45" s="400">
        <f t="shared" si="21"/>
        <v>16.935733283849817</v>
      </c>
      <c r="U45" s="401">
        <v>1547</v>
      </c>
      <c r="V45" s="402">
        <f t="shared" si="22"/>
        <v>18.618365627632688</v>
      </c>
      <c r="W45" s="356">
        <v>2354</v>
      </c>
      <c r="X45" s="400">
        <f t="shared" si="23"/>
        <v>15.847583142587855</v>
      </c>
      <c r="Y45" s="401">
        <v>1555</v>
      </c>
      <c r="Z45" s="403">
        <f t="shared" si="24"/>
        <v>18.026895432413632</v>
      </c>
      <c r="AA45" s="355">
        <v>5816</v>
      </c>
      <c r="AB45" s="400">
        <f t="shared" si="25"/>
        <v>19.413198037317667</v>
      </c>
      <c r="AC45" s="401">
        <v>4183</v>
      </c>
      <c r="AD45" s="402">
        <f t="shared" si="26"/>
        <v>23.09518551236749</v>
      </c>
    </row>
    <row r="46" spans="2:31" x14ac:dyDescent="0.25">
      <c r="C46" s="166"/>
      <c r="D46" s="194"/>
      <c r="E46" s="166"/>
      <c r="F46" s="194"/>
      <c r="G46" s="166"/>
    </row>
    <row r="47" spans="2:31" x14ac:dyDescent="0.25">
      <c r="E47" s="194"/>
      <c r="I47" s="166"/>
      <c r="AA47" s="166"/>
      <c r="AC47" s="194"/>
    </row>
    <row r="48" spans="2:31" x14ac:dyDescent="0.25">
      <c r="D48" s="194"/>
      <c r="F48" s="194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</row>
  </sheetData>
  <mergeCells count="69">
    <mergeCell ref="B4:B7"/>
    <mergeCell ref="C4:F5"/>
    <mergeCell ref="G4:AD4"/>
    <mergeCell ref="G5:J5"/>
    <mergeCell ref="K5:N5"/>
    <mergeCell ref="O5:R5"/>
    <mergeCell ref="S5:V5"/>
    <mergeCell ref="W5:Z5"/>
    <mergeCell ref="AA5:AD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B19:B22"/>
    <mergeCell ref="C19:F20"/>
    <mergeCell ref="G19:AD19"/>
    <mergeCell ref="G20:J20"/>
    <mergeCell ref="K20:N20"/>
    <mergeCell ref="O20:R20"/>
    <mergeCell ref="S20:V20"/>
    <mergeCell ref="W20:Z20"/>
    <mergeCell ref="AA20:AD20"/>
    <mergeCell ref="C21:D21"/>
    <mergeCell ref="E21:F21"/>
    <mergeCell ref="G21:H21"/>
    <mergeCell ref="I21:J21"/>
    <mergeCell ref="K21:L21"/>
    <mergeCell ref="M21:N21"/>
    <mergeCell ref="AC21:AD21"/>
    <mergeCell ref="B33:B36"/>
    <mergeCell ref="C33:F34"/>
    <mergeCell ref="G33:AD33"/>
    <mergeCell ref="G34:J34"/>
    <mergeCell ref="K34:N34"/>
    <mergeCell ref="O34:R34"/>
    <mergeCell ref="S34:V34"/>
    <mergeCell ref="W34:Z34"/>
    <mergeCell ref="Q21:R21"/>
    <mergeCell ref="S21:T21"/>
    <mergeCell ref="U21:V21"/>
    <mergeCell ref="W21:X21"/>
    <mergeCell ref="Y21:Z21"/>
    <mergeCell ref="AA21:AB21"/>
    <mergeCell ref="O21:P21"/>
    <mergeCell ref="AA34:AD34"/>
    <mergeCell ref="C35:D35"/>
    <mergeCell ref="E35:F35"/>
    <mergeCell ref="G35:H35"/>
    <mergeCell ref="I35:J35"/>
    <mergeCell ref="K35:L35"/>
    <mergeCell ref="M35:N35"/>
    <mergeCell ref="O35:P35"/>
    <mergeCell ref="Q35:R35"/>
    <mergeCell ref="S35:T35"/>
    <mergeCell ref="U35:V35"/>
    <mergeCell ref="W35:X35"/>
    <mergeCell ref="Y35:Z35"/>
    <mergeCell ref="AA35:AB35"/>
    <mergeCell ref="AC35:AD35"/>
  </mergeCells>
  <printOptions horizontalCentered="1"/>
  <pageMargins left="3.937007874015748E-2" right="0" top="0.94488188976377963" bottom="0.55118110236220474" header="0" footer="0"/>
  <pageSetup paperSize="9" scale="52" orientation="landscape" r:id="rId1"/>
  <ignoredErrors>
    <ignoredError sqref="K8 M8 O8 S8 Q8" 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F35"/>
  <sheetViews>
    <sheetView workbookViewId="0">
      <selection activeCell="B1" sqref="B1"/>
    </sheetView>
  </sheetViews>
  <sheetFormatPr defaultRowHeight="14.25" x14ac:dyDescent="0.2"/>
  <cols>
    <col min="1" max="1" width="2.28515625" style="1" customWidth="1"/>
    <col min="2" max="2" width="32.28515625" style="1" customWidth="1"/>
    <col min="3" max="3" width="14.7109375" style="1" customWidth="1"/>
    <col min="4" max="4" width="14.7109375" style="90" customWidth="1"/>
    <col min="5" max="5" width="14.7109375" style="1" customWidth="1"/>
    <col min="6" max="6" width="14.7109375" style="63" customWidth="1"/>
    <col min="7" max="16384" width="9.140625" style="1"/>
  </cols>
  <sheetData>
    <row r="1" spans="2:6" ht="15" x14ac:dyDescent="0.25">
      <c r="B1" s="6"/>
    </row>
    <row r="2" spans="2:6" x14ac:dyDescent="0.2">
      <c r="B2" s="212" t="s">
        <v>314</v>
      </c>
    </row>
    <row r="3" spans="2:6" ht="15" x14ac:dyDescent="0.25">
      <c r="B3" s="6" t="s">
        <v>301</v>
      </c>
    </row>
    <row r="4" spans="2:6" ht="12" customHeight="1" thickBot="1" x14ac:dyDescent="0.3">
      <c r="B4" s="6"/>
    </row>
    <row r="5" spans="2:6" s="41" customFormat="1" ht="35.25" customHeight="1" thickBot="1" x14ac:dyDescent="0.3">
      <c r="B5" s="416" t="s">
        <v>169</v>
      </c>
      <c r="C5" s="417" t="s">
        <v>269</v>
      </c>
      <c r="D5" s="417" t="s">
        <v>270</v>
      </c>
      <c r="E5" s="418" t="s">
        <v>107</v>
      </c>
      <c r="F5" s="419" t="s">
        <v>246</v>
      </c>
    </row>
    <row r="6" spans="2:6" ht="26.25" customHeight="1" x14ac:dyDescent="0.2">
      <c r="B6" s="314" t="s">
        <v>10</v>
      </c>
      <c r="C6" s="345">
        <f>SUM(C9:C33)</f>
        <v>67753</v>
      </c>
      <c r="D6" s="420">
        <f>SUM(D9:D33)</f>
        <v>56703</v>
      </c>
      <c r="E6" s="420">
        <f>SUM(D6)-C6</f>
        <v>-11050</v>
      </c>
      <c r="F6" s="421">
        <f>E6/C6*100</f>
        <v>-16.309240919221288</v>
      </c>
    </row>
    <row r="7" spans="2:6" ht="30.75" thickBot="1" x14ac:dyDescent="0.25">
      <c r="B7" s="422" t="s">
        <v>109</v>
      </c>
      <c r="C7" s="401">
        <v>10262</v>
      </c>
      <c r="D7" s="152">
        <v>8763</v>
      </c>
      <c r="E7" s="152">
        <f>SUM(D7)-C7</f>
        <v>-1499</v>
      </c>
      <c r="F7" s="423">
        <f>E7/C7*100</f>
        <v>-14.607289027480022</v>
      </c>
    </row>
    <row r="8" spans="2:6" s="90" customFormat="1" ht="36" customHeight="1" thickBot="1" x14ac:dyDescent="0.25">
      <c r="B8" s="382" t="s">
        <v>315</v>
      </c>
      <c r="C8" s="383"/>
      <c r="D8" s="383"/>
      <c r="E8" s="383"/>
      <c r="F8" s="384"/>
    </row>
    <row r="9" spans="2:6" ht="13.5" customHeight="1" x14ac:dyDescent="0.2">
      <c r="B9" s="7" t="s">
        <v>11</v>
      </c>
      <c r="C9" s="8">
        <v>982</v>
      </c>
      <c r="D9" s="38">
        <v>804</v>
      </c>
      <c r="E9" s="38">
        <f t="shared" ref="E9:E33" si="0">SUM(D9)-C9</f>
        <v>-178</v>
      </c>
      <c r="F9" s="72">
        <f t="shared" ref="F9:F29" si="1">E9/C9*100</f>
        <v>-18.126272912423623</v>
      </c>
    </row>
    <row r="10" spans="2:6" ht="15" customHeight="1" x14ac:dyDescent="0.2">
      <c r="B10" s="9" t="s">
        <v>12</v>
      </c>
      <c r="C10" s="11">
        <v>4944</v>
      </c>
      <c r="D10" s="39">
        <v>4235</v>
      </c>
      <c r="E10" s="39">
        <f t="shared" si="0"/>
        <v>-709</v>
      </c>
      <c r="F10" s="72">
        <f t="shared" si="1"/>
        <v>-14.340614886731393</v>
      </c>
    </row>
    <row r="11" spans="2:6" ht="15" x14ac:dyDescent="0.2">
      <c r="B11" s="9" t="s">
        <v>13</v>
      </c>
      <c r="C11" s="11">
        <v>3303</v>
      </c>
      <c r="D11" s="39">
        <v>2656</v>
      </c>
      <c r="E11" s="39">
        <f t="shared" si="0"/>
        <v>-647</v>
      </c>
      <c r="F11" s="72">
        <f t="shared" si="1"/>
        <v>-19.588253103239477</v>
      </c>
    </row>
    <row r="12" spans="2:6" ht="17.25" customHeight="1" x14ac:dyDescent="0.2">
      <c r="B12" s="9" t="s">
        <v>14</v>
      </c>
      <c r="C12" s="11">
        <v>4774</v>
      </c>
      <c r="D12" s="39">
        <v>4260</v>
      </c>
      <c r="E12" s="39">
        <f t="shared" si="0"/>
        <v>-514</v>
      </c>
      <c r="F12" s="72">
        <f t="shared" si="1"/>
        <v>-10.766652702136573</v>
      </c>
    </row>
    <row r="13" spans="2:6" ht="15" x14ac:dyDescent="0.2">
      <c r="B13" s="9" t="s">
        <v>15</v>
      </c>
      <c r="C13" s="11">
        <v>4949</v>
      </c>
      <c r="D13" s="39">
        <v>4045</v>
      </c>
      <c r="E13" s="39">
        <f t="shared" si="0"/>
        <v>-904</v>
      </c>
      <c r="F13" s="72">
        <f t="shared" si="1"/>
        <v>-18.266316427561126</v>
      </c>
    </row>
    <row r="14" spans="2:6" ht="16.5" customHeight="1" x14ac:dyDescent="0.2">
      <c r="B14" s="9" t="s">
        <v>16</v>
      </c>
      <c r="C14" s="11">
        <v>2416</v>
      </c>
      <c r="D14" s="39">
        <v>1954</v>
      </c>
      <c r="E14" s="39">
        <f t="shared" si="0"/>
        <v>-462</v>
      </c>
      <c r="F14" s="72">
        <f t="shared" si="1"/>
        <v>-19.122516556291391</v>
      </c>
    </row>
    <row r="15" spans="2:6" ht="18" customHeight="1" x14ac:dyDescent="0.2">
      <c r="B15" s="9" t="s">
        <v>17</v>
      </c>
      <c r="C15" s="11">
        <v>3280</v>
      </c>
      <c r="D15" s="39">
        <v>2725</v>
      </c>
      <c r="E15" s="39">
        <f t="shared" si="0"/>
        <v>-555</v>
      </c>
      <c r="F15" s="72">
        <f t="shared" si="1"/>
        <v>-16.920731707317074</v>
      </c>
    </row>
    <row r="16" spans="2:6" ht="15" x14ac:dyDescent="0.2">
      <c r="B16" s="9" t="s">
        <v>18</v>
      </c>
      <c r="C16" s="11">
        <v>1976</v>
      </c>
      <c r="D16" s="39">
        <v>1470</v>
      </c>
      <c r="E16" s="39">
        <f t="shared" si="0"/>
        <v>-506</v>
      </c>
      <c r="F16" s="72">
        <f t="shared" si="1"/>
        <v>-25.607287449392715</v>
      </c>
    </row>
    <row r="17" spans="2:6" ht="15" x14ac:dyDescent="0.2">
      <c r="B17" s="9" t="s">
        <v>19</v>
      </c>
      <c r="C17" s="11">
        <v>3238</v>
      </c>
      <c r="D17" s="39">
        <v>2736</v>
      </c>
      <c r="E17" s="39">
        <f t="shared" si="0"/>
        <v>-502</v>
      </c>
      <c r="F17" s="72">
        <f t="shared" si="1"/>
        <v>-15.503397158739961</v>
      </c>
    </row>
    <row r="18" spans="2:6" ht="15.75" customHeight="1" x14ac:dyDescent="0.2">
      <c r="B18" s="9" t="s">
        <v>20</v>
      </c>
      <c r="C18" s="11">
        <v>1930</v>
      </c>
      <c r="D18" s="39">
        <v>1461</v>
      </c>
      <c r="E18" s="39">
        <f t="shared" si="0"/>
        <v>-469</v>
      </c>
      <c r="F18" s="72">
        <f t="shared" si="1"/>
        <v>-24.300518134715027</v>
      </c>
    </row>
    <row r="19" spans="2:6" ht="15" x14ac:dyDescent="0.2">
      <c r="B19" s="9" t="s">
        <v>21</v>
      </c>
      <c r="C19" s="11">
        <v>3658</v>
      </c>
      <c r="D19" s="39">
        <v>2853</v>
      </c>
      <c r="E19" s="39">
        <f t="shared" si="0"/>
        <v>-805</v>
      </c>
      <c r="F19" s="72">
        <f t="shared" si="1"/>
        <v>-22.006560962274467</v>
      </c>
    </row>
    <row r="20" spans="2:6" ht="15" x14ac:dyDescent="0.2">
      <c r="B20" s="9" t="s">
        <v>22</v>
      </c>
      <c r="C20" s="11">
        <v>2493</v>
      </c>
      <c r="D20" s="39">
        <v>2019</v>
      </c>
      <c r="E20" s="39">
        <f t="shared" si="0"/>
        <v>-474</v>
      </c>
      <c r="F20" s="72">
        <f t="shared" si="1"/>
        <v>-19.013237063778579</v>
      </c>
    </row>
    <row r="21" spans="2:6" ht="15" x14ac:dyDescent="0.2">
      <c r="B21" s="9" t="s">
        <v>23</v>
      </c>
      <c r="C21" s="11">
        <v>2963</v>
      </c>
      <c r="D21" s="39">
        <v>2567</v>
      </c>
      <c r="E21" s="39">
        <f t="shared" si="0"/>
        <v>-396</v>
      </c>
      <c r="F21" s="72">
        <f t="shared" si="1"/>
        <v>-13.364832939588256</v>
      </c>
    </row>
    <row r="22" spans="2:6" ht="15" x14ac:dyDescent="0.25">
      <c r="B22" s="15" t="s">
        <v>24</v>
      </c>
      <c r="C22" s="11">
        <v>4663</v>
      </c>
      <c r="D22" s="39">
        <v>4123</v>
      </c>
      <c r="E22" s="39">
        <f t="shared" si="0"/>
        <v>-540</v>
      </c>
      <c r="F22" s="72">
        <f t="shared" si="1"/>
        <v>-11.580527557366501</v>
      </c>
    </row>
    <row r="23" spans="2:6" ht="15" x14ac:dyDescent="0.25">
      <c r="B23" s="15" t="s">
        <v>25</v>
      </c>
      <c r="C23" s="11">
        <v>3945</v>
      </c>
      <c r="D23" s="39">
        <v>3266</v>
      </c>
      <c r="E23" s="39">
        <f t="shared" si="0"/>
        <v>-679</v>
      </c>
      <c r="F23" s="72">
        <f t="shared" si="1"/>
        <v>-17.211660329531053</v>
      </c>
    </row>
    <row r="24" spans="2:6" ht="15" x14ac:dyDescent="0.25">
      <c r="B24" s="15" t="s">
        <v>26</v>
      </c>
      <c r="C24" s="11">
        <v>2623</v>
      </c>
      <c r="D24" s="39">
        <v>2457</v>
      </c>
      <c r="E24" s="39">
        <f t="shared" si="0"/>
        <v>-166</v>
      </c>
      <c r="F24" s="72">
        <f t="shared" si="1"/>
        <v>-6.3286313381624089</v>
      </c>
    </row>
    <row r="25" spans="2:6" ht="15" x14ac:dyDescent="0.25">
      <c r="B25" s="15" t="s">
        <v>27</v>
      </c>
      <c r="C25" s="11">
        <v>6216</v>
      </c>
      <c r="D25" s="39">
        <v>5481</v>
      </c>
      <c r="E25" s="39">
        <f t="shared" si="0"/>
        <v>-735</v>
      </c>
      <c r="F25" s="72">
        <f t="shared" si="1"/>
        <v>-11.824324324324325</v>
      </c>
    </row>
    <row r="26" spans="2:6" ht="15" x14ac:dyDescent="0.25">
      <c r="B26" s="15" t="s">
        <v>28</v>
      </c>
      <c r="C26" s="11">
        <v>2134</v>
      </c>
      <c r="D26" s="39">
        <v>1715</v>
      </c>
      <c r="E26" s="39">
        <f t="shared" si="0"/>
        <v>-419</v>
      </c>
      <c r="F26" s="72">
        <f t="shared" si="1"/>
        <v>-19.634489222118088</v>
      </c>
    </row>
    <row r="27" spans="2:6" ht="15" x14ac:dyDescent="0.25">
      <c r="B27" s="15" t="s">
        <v>29</v>
      </c>
      <c r="C27" s="11">
        <v>1234</v>
      </c>
      <c r="D27" s="39">
        <v>974</v>
      </c>
      <c r="E27" s="39">
        <f t="shared" si="0"/>
        <v>-260</v>
      </c>
      <c r="F27" s="72">
        <f t="shared" si="1"/>
        <v>-21.069692058346838</v>
      </c>
    </row>
    <row r="28" spans="2:6" ht="15" x14ac:dyDescent="0.25">
      <c r="B28" s="15" t="s">
        <v>30</v>
      </c>
      <c r="C28" s="11">
        <v>4202</v>
      </c>
      <c r="D28" s="39">
        <v>3376</v>
      </c>
      <c r="E28" s="39">
        <f t="shared" si="0"/>
        <v>-826</v>
      </c>
      <c r="F28" s="72">
        <f t="shared" si="1"/>
        <v>-19.657306044740601</v>
      </c>
    </row>
    <row r="29" spans="2:6" ht="15" x14ac:dyDescent="0.25">
      <c r="B29" s="15" t="s">
        <v>31</v>
      </c>
      <c r="C29" s="11">
        <v>1830</v>
      </c>
      <c r="D29" s="39">
        <v>1526</v>
      </c>
      <c r="E29" s="39">
        <f t="shared" si="0"/>
        <v>-304</v>
      </c>
      <c r="F29" s="72">
        <f t="shared" si="1"/>
        <v>-16.612021857923498</v>
      </c>
    </row>
    <row r="30" spans="2:6" ht="15" x14ac:dyDescent="0.25">
      <c r="B30" s="15" t="s">
        <v>32</v>
      </c>
      <c r="C30" s="11">
        <v>0</v>
      </c>
      <c r="D30" s="39">
        <v>0</v>
      </c>
      <c r="E30" s="39">
        <f t="shared" si="0"/>
        <v>0</v>
      </c>
      <c r="F30" s="177" t="s">
        <v>108</v>
      </c>
    </row>
    <row r="31" spans="2:6" ht="15" x14ac:dyDescent="0.25">
      <c r="B31" s="15" t="s">
        <v>33</v>
      </c>
      <c r="C31" s="11">
        <v>0</v>
      </c>
      <c r="D31" s="39">
        <v>0</v>
      </c>
      <c r="E31" s="39">
        <f t="shared" si="0"/>
        <v>0</v>
      </c>
      <c r="F31" s="177" t="s">
        <v>108</v>
      </c>
    </row>
    <row r="32" spans="2:6" ht="15" x14ac:dyDescent="0.25">
      <c r="B32" s="15" t="s">
        <v>34</v>
      </c>
      <c r="C32" s="11">
        <v>0</v>
      </c>
      <c r="D32" s="39">
        <v>0</v>
      </c>
      <c r="E32" s="39">
        <f t="shared" si="0"/>
        <v>0</v>
      </c>
      <c r="F32" s="177" t="s">
        <v>108</v>
      </c>
    </row>
    <row r="33" spans="2:6" ht="15.75" thickBot="1" x14ac:dyDescent="0.3">
      <c r="B33" s="16" t="s">
        <v>35</v>
      </c>
      <c r="C33" s="18">
        <v>0</v>
      </c>
      <c r="D33" s="40">
        <v>0</v>
      </c>
      <c r="E33" s="40">
        <f t="shared" si="0"/>
        <v>0</v>
      </c>
      <c r="F33" s="178" t="s">
        <v>108</v>
      </c>
    </row>
    <row r="35" spans="2:6" x14ac:dyDescent="0.2">
      <c r="C35" s="122"/>
      <c r="E35" s="122"/>
    </row>
  </sheetData>
  <printOptions horizontalCentered="1"/>
  <pageMargins left="0.31496062992125984" right="0" top="0.74803149606299213" bottom="0" header="0" footer="0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23"/>
  <sheetViews>
    <sheetView zoomScale="130" zoomScaleNormal="130" workbookViewId="0">
      <selection activeCell="B1" sqref="B1"/>
    </sheetView>
  </sheetViews>
  <sheetFormatPr defaultRowHeight="14.25" x14ac:dyDescent="0.2"/>
  <cols>
    <col min="1" max="1" width="2.140625" style="1" customWidth="1"/>
    <col min="2" max="2" width="39.42578125" style="84" customWidth="1"/>
    <col min="3" max="3" width="10" style="1" customWidth="1"/>
    <col min="4" max="4" width="6" style="1" customWidth="1"/>
    <col min="5" max="5" width="10.85546875" style="1" customWidth="1"/>
    <col min="6" max="6" width="6.140625" style="1" customWidth="1"/>
    <col min="7" max="7" width="10" style="1" customWidth="1"/>
    <col min="8" max="8" width="5.85546875" style="1" customWidth="1"/>
    <col min="9" max="9" width="10.5703125" style="1" customWidth="1"/>
    <col min="10" max="10" width="5.7109375" style="1" customWidth="1"/>
    <col min="11" max="11" width="9.7109375" style="63" customWidth="1"/>
    <col min="12" max="12" width="6" style="63" customWidth="1"/>
    <col min="13" max="13" width="10.140625" style="63" customWidth="1"/>
    <col min="14" max="14" width="6" style="63" customWidth="1"/>
    <col min="15" max="15" width="3.28515625" style="1" customWidth="1"/>
    <col min="16" max="16384" width="9.140625" style="1"/>
  </cols>
  <sheetData>
    <row r="1" spans="1:16" ht="12.75" customHeight="1" x14ac:dyDescent="0.25">
      <c r="A1" s="6"/>
      <c r="B1" s="81"/>
      <c r="C1" s="6"/>
      <c r="D1" s="6"/>
      <c r="E1" s="6"/>
      <c r="F1" s="6"/>
      <c r="G1" s="6"/>
      <c r="H1" s="6"/>
      <c r="I1" s="6"/>
      <c r="J1" s="6"/>
      <c r="K1" s="73"/>
      <c r="L1" s="73"/>
      <c r="M1" s="73"/>
      <c r="N1" s="73"/>
      <c r="O1" s="6"/>
    </row>
    <row r="2" spans="1:16" ht="17.25" customHeight="1" x14ac:dyDescent="0.25">
      <c r="A2" s="92"/>
      <c r="B2" s="731" t="s">
        <v>365</v>
      </c>
      <c r="C2" s="731"/>
      <c r="D2" s="731"/>
      <c r="E2" s="731"/>
      <c r="F2" s="731"/>
      <c r="G2" s="731"/>
      <c r="H2" s="731"/>
      <c r="I2" s="731"/>
      <c r="J2" s="731"/>
      <c r="K2" s="731"/>
      <c r="L2" s="731"/>
      <c r="M2" s="731"/>
      <c r="N2" s="731"/>
      <c r="O2" s="6"/>
    </row>
    <row r="3" spans="1:16" ht="13.5" customHeight="1" x14ac:dyDescent="0.25">
      <c r="A3" s="92"/>
      <c r="B3" s="737" t="s">
        <v>300</v>
      </c>
      <c r="C3" s="737"/>
      <c r="D3" s="74"/>
      <c r="E3" s="74"/>
      <c r="F3" s="74"/>
      <c r="G3" s="92"/>
      <c r="H3" s="92"/>
      <c r="I3" s="92"/>
      <c r="J3" s="92"/>
      <c r="K3" s="93"/>
      <c r="L3" s="93"/>
      <c r="M3" s="93"/>
      <c r="N3" s="93"/>
      <c r="O3" s="6"/>
    </row>
    <row r="4" spans="1:16" ht="13.5" customHeight="1" thickBot="1" x14ac:dyDescent="0.3">
      <c r="B4" s="82"/>
      <c r="C4" s="74"/>
      <c r="D4" s="74"/>
      <c r="E4" s="74"/>
      <c r="F4" s="74"/>
      <c r="G4" s="6"/>
      <c r="H4" s="6"/>
      <c r="I4" s="6"/>
      <c r="J4" s="6"/>
      <c r="K4" s="73"/>
      <c r="L4" s="73"/>
      <c r="M4" s="73"/>
      <c r="N4" s="73"/>
      <c r="O4" s="6"/>
    </row>
    <row r="5" spans="1:16" ht="15" x14ac:dyDescent="0.25">
      <c r="B5" s="738" t="s">
        <v>160</v>
      </c>
      <c r="C5" s="734" t="s">
        <v>269</v>
      </c>
      <c r="D5" s="735"/>
      <c r="E5" s="735"/>
      <c r="F5" s="736"/>
      <c r="G5" s="733" t="s">
        <v>270</v>
      </c>
      <c r="H5" s="724"/>
      <c r="I5" s="724"/>
      <c r="J5" s="671"/>
      <c r="K5" s="723" t="s">
        <v>90</v>
      </c>
      <c r="L5" s="724"/>
      <c r="M5" s="724"/>
      <c r="N5" s="699"/>
      <c r="O5" s="6"/>
    </row>
    <row r="6" spans="1:16" ht="18" customHeight="1" x14ac:dyDescent="0.25">
      <c r="B6" s="739"/>
      <c r="C6" s="725" t="s">
        <v>1</v>
      </c>
      <c r="D6" s="726"/>
      <c r="E6" s="727" t="s">
        <v>118</v>
      </c>
      <c r="F6" s="728"/>
      <c r="G6" s="729" t="s">
        <v>1</v>
      </c>
      <c r="H6" s="726"/>
      <c r="I6" s="727" t="s">
        <v>118</v>
      </c>
      <c r="J6" s="730"/>
      <c r="K6" s="725" t="s">
        <v>1</v>
      </c>
      <c r="L6" s="726"/>
      <c r="M6" s="727" t="s">
        <v>118</v>
      </c>
      <c r="N6" s="728"/>
      <c r="O6" s="6"/>
    </row>
    <row r="7" spans="1:16" s="90" customFormat="1" ht="18.75" customHeight="1" thickBot="1" x14ac:dyDescent="0.3">
      <c r="B7" s="740"/>
      <c r="C7" s="424" t="s">
        <v>100</v>
      </c>
      <c r="D7" s="425" t="s">
        <v>130</v>
      </c>
      <c r="E7" s="426" t="s">
        <v>100</v>
      </c>
      <c r="F7" s="427" t="s">
        <v>130</v>
      </c>
      <c r="G7" s="428" t="s">
        <v>100</v>
      </c>
      <c r="H7" s="425" t="s">
        <v>130</v>
      </c>
      <c r="I7" s="426" t="s">
        <v>100</v>
      </c>
      <c r="J7" s="429" t="s">
        <v>130</v>
      </c>
      <c r="K7" s="424" t="s">
        <v>100</v>
      </c>
      <c r="L7" s="425" t="s">
        <v>130</v>
      </c>
      <c r="M7" s="426" t="s">
        <v>100</v>
      </c>
      <c r="N7" s="427" t="s">
        <v>130</v>
      </c>
      <c r="O7" s="6"/>
    </row>
    <row r="8" spans="1:16" s="90" customFormat="1" ht="31.5" customHeight="1" thickBot="1" x14ac:dyDescent="0.3">
      <c r="B8" s="604" t="s">
        <v>264</v>
      </c>
      <c r="C8" s="605">
        <v>107567</v>
      </c>
      <c r="D8" s="606" t="s">
        <v>108</v>
      </c>
      <c r="E8" s="607">
        <v>56384</v>
      </c>
      <c r="F8" s="608" t="s">
        <v>108</v>
      </c>
      <c r="G8" s="609">
        <v>91979</v>
      </c>
      <c r="H8" s="606" t="s">
        <v>108</v>
      </c>
      <c r="I8" s="607">
        <v>49766</v>
      </c>
      <c r="J8" s="610" t="s">
        <v>108</v>
      </c>
      <c r="K8" s="605">
        <f>G8-C8</f>
        <v>-15588</v>
      </c>
      <c r="L8" s="611" t="s">
        <v>108</v>
      </c>
      <c r="M8" s="607">
        <f>I8-E8</f>
        <v>-6618</v>
      </c>
      <c r="N8" s="612" t="s">
        <v>108</v>
      </c>
      <c r="O8" s="6"/>
    </row>
    <row r="9" spans="1:16" ht="34.5" customHeight="1" thickBot="1" x14ac:dyDescent="0.3">
      <c r="B9" s="569" t="s">
        <v>263</v>
      </c>
      <c r="C9" s="430">
        <v>95671</v>
      </c>
      <c r="D9" s="431">
        <v>100</v>
      </c>
      <c r="E9" s="432">
        <v>51309</v>
      </c>
      <c r="F9" s="216">
        <v>100</v>
      </c>
      <c r="G9" s="430">
        <v>82522</v>
      </c>
      <c r="H9" s="431">
        <v>100</v>
      </c>
      <c r="I9" s="432">
        <v>45604</v>
      </c>
      <c r="J9" s="433">
        <v>100</v>
      </c>
      <c r="K9" s="391">
        <f>G9-C9</f>
        <v>-13149</v>
      </c>
      <c r="L9" s="392">
        <f>K9/C9*100</f>
        <v>-13.74397675366621</v>
      </c>
      <c r="M9" s="393">
        <f>I9-E9</f>
        <v>-5705</v>
      </c>
      <c r="N9" s="394">
        <f t="shared" ref="N9:N16" si="0">M9/E9*100</f>
        <v>-11.118907014363952</v>
      </c>
      <c r="O9" s="6"/>
    </row>
    <row r="10" spans="1:16" s="90" customFormat="1" ht="17.25" customHeight="1" x14ac:dyDescent="0.25">
      <c r="B10" s="738" t="s">
        <v>160</v>
      </c>
      <c r="C10" s="734" t="s">
        <v>269</v>
      </c>
      <c r="D10" s="735"/>
      <c r="E10" s="735"/>
      <c r="F10" s="736"/>
      <c r="G10" s="733" t="s">
        <v>270</v>
      </c>
      <c r="H10" s="724"/>
      <c r="I10" s="724"/>
      <c r="J10" s="671"/>
      <c r="K10" s="723" t="s">
        <v>90</v>
      </c>
      <c r="L10" s="724"/>
      <c r="M10" s="724"/>
      <c r="N10" s="699"/>
      <c r="O10" s="6"/>
    </row>
    <row r="11" spans="1:16" s="90" customFormat="1" ht="14.25" customHeight="1" x14ac:dyDescent="0.25">
      <c r="B11" s="739"/>
      <c r="C11" s="725" t="s">
        <v>1</v>
      </c>
      <c r="D11" s="726"/>
      <c r="E11" s="727" t="s">
        <v>118</v>
      </c>
      <c r="F11" s="728"/>
      <c r="G11" s="729" t="s">
        <v>1</v>
      </c>
      <c r="H11" s="726"/>
      <c r="I11" s="727" t="s">
        <v>118</v>
      </c>
      <c r="J11" s="730"/>
      <c r="K11" s="725" t="s">
        <v>1</v>
      </c>
      <c r="L11" s="726"/>
      <c r="M11" s="727" t="s">
        <v>118</v>
      </c>
      <c r="N11" s="728"/>
      <c r="O11" s="6"/>
    </row>
    <row r="12" spans="1:16" s="90" customFormat="1" ht="16.5" customHeight="1" thickBot="1" x14ac:dyDescent="0.3">
      <c r="B12" s="740"/>
      <c r="C12" s="424" t="s">
        <v>100</v>
      </c>
      <c r="D12" s="425" t="s">
        <v>130</v>
      </c>
      <c r="E12" s="426" t="s">
        <v>100</v>
      </c>
      <c r="F12" s="427" t="s">
        <v>130</v>
      </c>
      <c r="G12" s="428" t="s">
        <v>100</v>
      </c>
      <c r="H12" s="425" t="s">
        <v>130</v>
      </c>
      <c r="I12" s="426" t="s">
        <v>100</v>
      </c>
      <c r="J12" s="429" t="s">
        <v>130</v>
      </c>
      <c r="K12" s="424" t="s">
        <v>100</v>
      </c>
      <c r="L12" s="425" t="s">
        <v>130</v>
      </c>
      <c r="M12" s="426" t="s">
        <v>100</v>
      </c>
      <c r="N12" s="427" t="s">
        <v>130</v>
      </c>
      <c r="O12" s="6"/>
    </row>
    <row r="13" spans="1:16" ht="24" customHeight="1" x14ac:dyDescent="0.25">
      <c r="B13" s="570" t="s">
        <v>110</v>
      </c>
      <c r="C13" s="75">
        <v>33604</v>
      </c>
      <c r="D13" s="174">
        <f>SUM(C13*100/C9)</f>
        <v>35.124541397079575</v>
      </c>
      <c r="E13" s="78">
        <v>18559</v>
      </c>
      <c r="F13" s="174">
        <f>SUM(E13*100/E9)</f>
        <v>36.171042117367321</v>
      </c>
      <c r="G13" s="75">
        <v>26576</v>
      </c>
      <c r="H13" s="86">
        <f>SUM(G13*100/G9)</f>
        <v>32.20474540122634</v>
      </c>
      <c r="I13" s="78">
        <v>15527</v>
      </c>
      <c r="J13" s="87">
        <f>SUM(I13*100/I9)</f>
        <v>34.047451977896678</v>
      </c>
      <c r="K13" s="89">
        <f>G13-C13</f>
        <v>-7028</v>
      </c>
      <c r="L13" s="174">
        <f>K13/C13*100</f>
        <v>-20.914176883704322</v>
      </c>
      <c r="M13" s="85">
        <f>I13-E13</f>
        <v>-3032</v>
      </c>
      <c r="N13" s="173">
        <f t="shared" si="0"/>
        <v>-16.337087127539199</v>
      </c>
      <c r="O13" s="6"/>
    </row>
    <row r="14" spans="1:16" ht="19.5" customHeight="1" x14ac:dyDescent="0.25">
      <c r="A14" s="1" t="s">
        <v>111</v>
      </c>
      <c r="B14" s="571" t="s">
        <v>125</v>
      </c>
      <c r="C14" s="76">
        <v>16279</v>
      </c>
      <c r="D14" s="86">
        <f>SUM(C14*100/C9)</f>
        <v>17.015605564904725</v>
      </c>
      <c r="E14" s="79">
        <v>8249</v>
      </c>
      <c r="F14" s="86">
        <f>SUM(E14*100/E9)</f>
        <v>16.077101483170594</v>
      </c>
      <c r="G14" s="76">
        <v>12247</v>
      </c>
      <c r="H14" s="86">
        <f>SUM(G14*100/G9)</f>
        <v>14.840890913938102</v>
      </c>
      <c r="I14" s="79">
        <v>6519</v>
      </c>
      <c r="J14" s="87">
        <f>SUM(I14*100/I9)</f>
        <v>14.294798701868258</v>
      </c>
      <c r="K14" s="10">
        <f>G14-C14</f>
        <v>-4032</v>
      </c>
      <c r="L14" s="13">
        <f>K14/C14*100</f>
        <v>-24.768106149026352</v>
      </c>
      <c r="M14" s="11">
        <f>I14-E14</f>
        <v>-1730</v>
      </c>
      <c r="N14" s="14">
        <f>M14/E14*100</f>
        <v>-20.972239059279911</v>
      </c>
      <c r="O14" s="6"/>
    </row>
    <row r="15" spans="1:16" ht="21.75" customHeight="1" x14ac:dyDescent="0.2">
      <c r="B15" s="572" t="s">
        <v>112</v>
      </c>
      <c r="C15" s="76">
        <v>64838</v>
      </c>
      <c r="D15" s="86">
        <f>SUM(C15*100/C9)</f>
        <v>67.771843087246921</v>
      </c>
      <c r="E15" s="79">
        <v>36542</v>
      </c>
      <c r="F15" s="86">
        <f>SUM(E15*100/E9)</f>
        <v>71.219474166325597</v>
      </c>
      <c r="G15" s="76">
        <v>57553</v>
      </c>
      <c r="H15" s="86">
        <f>SUM(G15*100/G9)</f>
        <v>69.74261409078791</v>
      </c>
      <c r="I15" s="79">
        <v>33120</v>
      </c>
      <c r="J15" s="87">
        <f>SUM(I15*100/I9)</f>
        <v>72.625208315060078</v>
      </c>
      <c r="K15" s="10">
        <f>G15-C15</f>
        <v>-7285</v>
      </c>
      <c r="L15" s="13">
        <f>K15/C15*100</f>
        <v>-11.235695117060983</v>
      </c>
      <c r="M15" s="11">
        <f>I15-E15</f>
        <v>-3422</v>
      </c>
      <c r="N15" s="14">
        <f>M15/E15*100</f>
        <v>-9.3645667998467523</v>
      </c>
      <c r="O15" s="194"/>
    </row>
    <row r="16" spans="1:16" ht="21.75" customHeight="1" x14ac:dyDescent="0.25">
      <c r="B16" s="572" t="s">
        <v>113</v>
      </c>
      <c r="C16" s="76">
        <v>25194</v>
      </c>
      <c r="D16" s="86">
        <f>SUM(C16*100/C9)</f>
        <v>26.333998808416343</v>
      </c>
      <c r="E16" s="79">
        <v>9913</v>
      </c>
      <c r="F16" s="86">
        <f>SUM(E16*100/E9)</f>
        <v>19.320197236352296</v>
      </c>
      <c r="G16" s="76">
        <v>23145</v>
      </c>
      <c r="H16" s="86">
        <f>SUM(G16*100/G9)</f>
        <v>28.047066236882287</v>
      </c>
      <c r="I16" s="79">
        <v>9267</v>
      </c>
      <c r="J16" s="87">
        <f>SUM(I16*100/I9)</f>
        <v>20.320585913516357</v>
      </c>
      <c r="K16" s="10">
        <f t="shared" ref="K16" si="1">G16-C16</f>
        <v>-2049</v>
      </c>
      <c r="L16" s="13">
        <f t="shared" ref="L16" si="2">K16/C16*100</f>
        <v>-8.1328887830435814</v>
      </c>
      <c r="M16" s="11">
        <f t="shared" ref="M16" si="3">I16-E16</f>
        <v>-646</v>
      </c>
      <c r="N16" s="14">
        <f t="shared" si="0"/>
        <v>-6.516695248663372</v>
      </c>
      <c r="O16" s="6"/>
      <c r="P16" s="615"/>
    </row>
    <row r="17" spans="2:15" ht="30" x14ac:dyDescent="0.25">
      <c r="B17" s="572" t="s">
        <v>114</v>
      </c>
      <c r="C17" s="77">
        <v>2567</v>
      </c>
      <c r="D17" s="174">
        <f>SUM(C17*100/C9)</f>
        <v>2.6831537247441752</v>
      </c>
      <c r="E17" s="80">
        <v>1631</v>
      </c>
      <c r="F17" s="174">
        <f>SUM(E17*100/E9)</f>
        <v>3.1787795513457677</v>
      </c>
      <c r="G17" s="77">
        <v>2006</v>
      </c>
      <c r="H17" s="86">
        <f>SUM(G17*100/G9)</f>
        <v>2.4308669203363951</v>
      </c>
      <c r="I17" s="80">
        <v>1273</v>
      </c>
      <c r="J17" s="87">
        <f>SUM(I17*100/I9)</f>
        <v>2.7914218051048154</v>
      </c>
      <c r="K17" s="89">
        <f>G17-C17</f>
        <v>-561</v>
      </c>
      <c r="L17" s="174">
        <f>K17/C17*100</f>
        <v>-21.85430463576159</v>
      </c>
      <c r="M17" s="85">
        <f>I17-E17</f>
        <v>-358</v>
      </c>
      <c r="N17" s="173">
        <f>M17/E17*100</f>
        <v>-21.949724095646843</v>
      </c>
      <c r="O17" s="6"/>
    </row>
    <row r="18" spans="2:15" ht="30" x14ac:dyDescent="0.25">
      <c r="B18" s="572" t="s">
        <v>115</v>
      </c>
      <c r="C18" s="76">
        <v>18550</v>
      </c>
      <c r="D18" s="174">
        <f>SUM(C18*100/C9)</f>
        <v>19.389365638490244</v>
      </c>
      <c r="E18" s="79">
        <v>14773</v>
      </c>
      <c r="F18" s="174">
        <f>SUM(E18*100/E9)</f>
        <v>28.792219688553665</v>
      </c>
      <c r="G18" s="76">
        <v>17355</v>
      </c>
      <c r="H18" s="86">
        <f>SUM(G18*100/G9)</f>
        <v>21.030755434914326</v>
      </c>
      <c r="I18" s="79">
        <v>14386</v>
      </c>
      <c r="J18" s="87">
        <f>SUM(I18*100/I9)</f>
        <v>31.545478466801157</v>
      </c>
      <c r="K18" s="89">
        <f>G18-C18</f>
        <v>-1195</v>
      </c>
      <c r="L18" s="174">
        <f>K18/C18*100</f>
        <v>-6.4420485175202158</v>
      </c>
      <c r="M18" s="85">
        <f>I18-E18</f>
        <v>-387</v>
      </c>
      <c r="N18" s="173">
        <f>M18/E18*100</f>
        <v>-2.619643945034861</v>
      </c>
      <c r="O18" s="6"/>
    </row>
    <row r="19" spans="2:15" ht="30" x14ac:dyDescent="0.25">
      <c r="B19" s="572" t="s">
        <v>116</v>
      </c>
      <c r="C19" s="76">
        <v>158</v>
      </c>
      <c r="D19" s="174">
        <f>SUM(C19*100/C9)</f>
        <v>0.16514931379414868</v>
      </c>
      <c r="E19" s="79">
        <v>100</v>
      </c>
      <c r="F19" s="174">
        <f>SUM(E19*100/E9)</f>
        <v>0.19489758132101581</v>
      </c>
      <c r="G19" s="76">
        <v>138</v>
      </c>
      <c r="H19" s="86">
        <f>SUM(G19*100/G9)</f>
        <v>0.16722813310389956</v>
      </c>
      <c r="I19" s="79">
        <v>95</v>
      </c>
      <c r="J19" s="87">
        <f>SUM(I19*100/I9)</f>
        <v>0.20831506008244891</v>
      </c>
      <c r="K19" s="89">
        <f>G19-C19</f>
        <v>-20</v>
      </c>
      <c r="L19" s="174">
        <f>K19/C19*100</f>
        <v>-12.658227848101266</v>
      </c>
      <c r="M19" s="85">
        <f>I19-E19</f>
        <v>-5</v>
      </c>
      <c r="N19" s="173">
        <f>M19/E19*100</f>
        <v>-5</v>
      </c>
      <c r="O19" s="6"/>
    </row>
    <row r="20" spans="2:15" ht="24.75" customHeight="1" thickBot="1" x14ac:dyDescent="0.3">
      <c r="B20" s="573" t="s">
        <v>69</v>
      </c>
      <c r="C20" s="434">
        <v>4822</v>
      </c>
      <c r="D20" s="435">
        <f>SUM(C20*100/C9)</f>
        <v>5.0401898171859809</v>
      </c>
      <c r="E20" s="436">
        <v>2289</v>
      </c>
      <c r="F20" s="435">
        <f>SUM(E20*100/E9)</f>
        <v>4.4612056364380521</v>
      </c>
      <c r="G20" s="434">
        <v>4330</v>
      </c>
      <c r="H20" s="435">
        <f>SUM(G20*100/G9)</f>
        <v>5.2470856256513416</v>
      </c>
      <c r="I20" s="436">
        <v>1994</v>
      </c>
      <c r="J20" s="437">
        <f>SUM(I20*100/I9)</f>
        <v>4.3724234716252957</v>
      </c>
      <c r="K20" s="17">
        <f>G20-C20</f>
        <v>-492</v>
      </c>
      <c r="L20" s="20">
        <f>K20/C20*100</f>
        <v>-10.203235172127748</v>
      </c>
      <c r="M20" s="18">
        <f>I20-E20</f>
        <v>-295</v>
      </c>
      <c r="N20" s="21">
        <f>M20/E20*100</f>
        <v>-12.88772389689821</v>
      </c>
      <c r="O20" s="6"/>
    </row>
    <row r="21" spans="2:15" s="90" customFormat="1" ht="18.75" customHeight="1" x14ac:dyDescent="0.25">
      <c r="B21" s="156"/>
      <c r="C21" s="157"/>
      <c r="D21" s="158"/>
      <c r="E21" s="157"/>
      <c r="F21" s="158"/>
      <c r="G21" s="157"/>
      <c r="H21" s="616"/>
      <c r="I21" s="157"/>
      <c r="J21" s="159"/>
      <c r="K21" s="159"/>
      <c r="L21" s="159"/>
      <c r="M21" s="159"/>
      <c r="N21" s="159"/>
    </row>
    <row r="22" spans="2:15" ht="18.75" customHeight="1" x14ac:dyDescent="0.2">
      <c r="B22" s="732"/>
      <c r="C22" s="732"/>
      <c r="D22" s="732"/>
      <c r="E22" s="732"/>
      <c r="F22" s="732"/>
      <c r="G22" s="732"/>
      <c r="H22" s="732"/>
      <c r="I22" s="732"/>
      <c r="J22" s="732"/>
      <c r="K22" s="732"/>
      <c r="L22" s="732"/>
      <c r="M22" s="732"/>
      <c r="N22" s="732"/>
    </row>
    <row r="23" spans="2:15" ht="15" x14ac:dyDescent="0.25">
      <c r="B23" s="83"/>
      <c r="C23" s="74"/>
      <c r="D23" s="74"/>
      <c r="E23" s="74"/>
      <c r="F23" s="74"/>
      <c r="G23" s="6"/>
      <c r="H23" s="6"/>
      <c r="I23" s="6"/>
      <c r="J23" s="6"/>
      <c r="K23" s="73"/>
      <c r="L23" s="73"/>
      <c r="M23" s="73"/>
    </row>
  </sheetData>
  <mergeCells count="23">
    <mergeCell ref="B2:N2"/>
    <mergeCell ref="K5:N5"/>
    <mergeCell ref="B22:N22"/>
    <mergeCell ref="G5:J5"/>
    <mergeCell ref="C5:F5"/>
    <mergeCell ref="B3:C3"/>
    <mergeCell ref="C6:D6"/>
    <mergeCell ref="E6:F6"/>
    <mergeCell ref="G6:H6"/>
    <mergeCell ref="I6:J6"/>
    <mergeCell ref="K6:L6"/>
    <mergeCell ref="M6:N6"/>
    <mergeCell ref="B5:B7"/>
    <mergeCell ref="B10:B12"/>
    <mergeCell ref="C10:F10"/>
    <mergeCell ref="G10:J10"/>
    <mergeCell ref="K10:N10"/>
    <mergeCell ref="C11:D11"/>
    <mergeCell ref="E11:F11"/>
    <mergeCell ref="G11:H11"/>
    <mergeCell ref="I11:J11"/>
    <mergeCell ref="K11:L11"/>
    <mergeCell ref="M11:N11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91" orientation="landscape" r:id="rId1"/>
  <ignoredErrors>
    <ignoredError sqref="M20 M15:M16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J36"/>
  <sheetViews>
    <sheetView zoomScaleNormal="100" workbookViewId="0">
      <selection activeCell="B1" sqref="B1"/>
    </sheetView>
  </sheetViews>
  <sheetFormatPr defaultRowHeight="15" x14ac:dyDescent="0.25"/>
  <cols>
    <col min="1" max="1" width="3.5703125" style="6" customWidth="1"/>
    <col min="2" max="2" width="23" style="6" customWidth="1"/>
    <col min="3" max="8" width="10.7109375" style="6" customWidth="1"/>
    <col min="9" max="10" width="13.42578125" style="6" customWidth="1"/>
    <col min="11" max="16384" width="9.140625" style="6"/>
  </cols>
  <sheetData>
    <row r="2" spans="2:10" x14ac:dyDescent="0.25">
      <c r="B2" s="212" t="s">
        <v>366</v>
      </c>
    </row>
    <row r="3" spans="2:10" x14ac:dyDescent="0.25">
      <c r="B3" s="6" t="s">
        <v>307</v>
      </c>
    </row>
    <row r="4" spans="2:10" ht="12" customHeight="1" thickBot="1" x14ac:dyDescent="0.3"/>
    <row r="5" spans="2:10" x14ac:dyDescent="0.25">
      <c r="B5" s="678" t="s">
        <v>160</v>
      </c>
      <c r="C5" s="652" t="s">
        <v>269</v>
      </c>
      <c r="D5" s="672"/>
      <c r="E5" s="751"/>
      <c r="F5" s="652" t="s">
        <v>270</v>
      </c>
      <c r="G5" s="672"/>
      <c r="H5" s="751"/>
      <c r="I5" s="652" t="s">
        <v>129</v>
      </c>
      <c r="J5" s="742" t="s">
        <v>247</v>
      </c>
    </row>
    <row r="6" spans="2:10" ht="18" customHeight="1" x14ac:dyDescent="0.25">
      <c r="B6" s="710"/>
      <c r="C6" s="745" t="s">
        <v>157</v>
      </c>
      <c r="D6" s="746"/>
      <c r="E6" s="643"/>
      <c r="F6" s="745" t="s">
        <v>157</v>
      </c>
      <c r="G6" s="746"/>
      <c r="H6" s="643"/>
      <c r="I6" s="745"/>
      <c r="J6" s="743"/>
    </row>
    <row r="7" spans="2:10" ht="17.25" customHeight="1" x14ac:dyDescent="0.25">
      <c r="B7" s="710"/>
      <c r="C7" s="747" t="s">
        <v>1</v>
      </c>
      <c r="D7" s="749" t="s">
        <v>118</v>
      </c>
      <c r="E7" s="750"/>
      <c r="F7" s="747" t="s">
        <v>1</v>
      </c>
      <c r="G7" s="749" t="s">
        <v>118</v>
      </c>
      <c r="H7" s="750"/>
      <c r="I7" s="745"/>
      <c r="J7" s="743"/>
    </row>
    <row r="8" spans="2:10" ht="15.75" customHeight="1" thickBot="1" x14ac:dyDescent="0.3">
      <c r="B8" s="697"/>
      <c r="C8" s="748"/>
      <c r="D8" s="389" t="s">
        <v>100</v>
      </c>
      <c r="E8" s="439" t="s">
        <v>130</v>
      </c>
      <c r="F8" s="748"/>
      <c r="G8" s="389" t="s">
        <v>100</v>
      </c>
      <c r="H8" s="439" t="s">
        <v>130</v>
      </c>
      <c r="I8" s="636"/>
      <c r="J8" s="744"/>
    </row>
    <row r="9" spans="2:10" ht="35.25" customHeight="1" thickBot="1" x14ac:dyDescent="0.3">
      <c r="B9" s="440" t="s">
        <v>10</v>
      </c>
      <c r="C9" s="441">
        <f>SUM(C10:C34)</f>
        <v>64838</v>
      </c>
      <c r="D9" s="442">
        <f>SUM(D10:D34)</f>
        <v>36542</v>
      </c>
      <c r="E9" s="443">
        <f>D9*100/C9</f>
        <v>56.35892532157068</v>
      </c>
      <c r="F9" s="441">
        <f>SUM(F10:F34)</f>
        <v>57553</v>
      </c>
      <c r="G9" s="442">
        <f>SUM(G10:G34)</f>
        <v>33120</v>
      </c>
      <c r="H9" s="444">
        <f>G9*100/F9</f>
        <v>57.546956718155442</v>
      </c>
      <c r="I9" s="441">
        <f>F9-C9</f>
        <v>-7285</v>
      </c>
      <c r="J9" s="445">
        <f>I9*100/C9</f>
        <v>-11.235695117060983</v>
      </c>
    </row>
    <row r="10" spans="2:10" ht="15.75" thickTop="1" x14ac:dyDescent="0.25">
      <c r="B10" s="341" t="s">
        <v>11</v>
      </c>
      <c r="C10" s="104">
        <v>956</v>
      </c>
      <c r="D10" s="103">
        <v>547</v>
      </c>
      <c r="E10" s="105">
        <f t="shared" ref="E10:E34" si="0">D10*100/C10</f>
        <v>57.21757322175732</v>
      </c>
      <c r="F10" s="104">
        <v>862</v>
      </c>
      <c r="G10" s="103">
        <v>487</v>
      </c>
      <c r="H10" s="108">
        <f>G10*100/F10</f>
        <v>56.496519721577727</v>
      </c>
      <c r="I10" s="104">
        <f>F10-C10</f>
        <v>-94</v>
      </c>
      <c r="J10" s="55">
        <f>I10*100/C10</f>
        <v>-9.8326359832635983</v>
      </c>
    </row>
    <row r="11" spans="2:10" x14ac:dyDescent="0.25">
      <c r="B11" s="91" t="s">
        <v>12</v>
      </c>
      <c r="C11" s="100">
        <v>3597</v>
      </c>
      <c r="D11" s="2">
        <v>2154</v>
      </c>
      <c r="E11" s="105">
        <f t="shared" si="0"/>
        <v>59.883236030025024</v>
      </c>
      <c r="F11" s="100">
        <v>3200</v>
      </c>
      <c r="G11" s="2">
        <v>2017</v>
      </c>
      <c r="H11" s="108">
        <f>G11*100/F11</f>
        <v>63.03125</v>
      </c>
      <c r="I11" s="100">
        <f t="shared" ref="I11:I33" si="1">F11-C11</f>
        <v>-397</v>
      </c>
      <c r="J11" s="3">
        <f t="shared" ref="J11:J33" si="2">I11*100/C11</f>
        <v>-11.036975257158744</v>
      </c>
    </row>
    <row r="12" spans="2:10" x14ac:dyDescent="0.25">
      <c r="B12" s="91" t="s">
        <v>13</v>
      </c>
      <c r="C12" s="100">
        <v>3156</v>
      </c>
      <c r="D12" s="2">
        <v>2070</v>
      </c>
      <c r="E12" s="105">
        <f>D12*100/C12</f>
        <v>65.589353612167301</v>
      </c>
      <c r="F12" s="100">
        <v>2639</v>
      </c>
      <c r="G12" s="2">
        <v>1759</v>
      </c>
      <c r="H12" s="108">
        <f>G12*100/F12</f>
        <v>66.654035619552857</v>
      </c>
      <c r="I12" s="100">
        <f t="shared" si="1"/>
        <v>-517</v>
      </c>
      <c r="J12" s="3">
        <f t="shared" si="2"/>
        <v>-16.381495564005071</v>
      </c>
    </row>
    <row r="13" spans="2:10" x14ac:dyDescent="0.25">
      <c r="B13" s="91" t="s">
        <v>14</v>
      </c>
      <c r="C13" s="100">
        <v>4927</v>
      </c>
      <c r="D13" s="2">
        <v>2664</v>
      </c>
      <c r="E13" s="105">
        <f t="shared" si="0"/>
        <v>54.069413436168055</v>
      </c>
      <c r="F13" s="100">
        <v>4575</v>
      </c>
      <c r="G13" s="2">
        <v>2528</v>
      </c>
      <c r="H13" s="108">
        <f t="shared" ref="H13:H33" si="3">G13*100/F13</f>
        <v>55.256830601092894</v>
      </c>
      <c r="I13" s="100">
        <f t="shared" si="1"/>
        <v>-352</v>
      </c>
      <c r="J13" s="3">
        <f t="shared" si="2"/>
        <v>-7.1443068804546375</v>
      </c>
    </row>
    <row r="14" spans="2:10" x14ac:dyDescent="0.25">
      <c r="B14" s="91" t="s">
        <v>15</v>
      </c>
      <c r="C14" s="100">
        <v>4521</v>
      </c>
      <c r="D14" s="2">
        <v>2896</v>
      </c>
      <c r="E14" s="105">
        <f t="shared" si="0"/>
        <v>64.056624640566241</v>
      </c>
      <c r="F14" s="100">
        <v>3998</v>
      </c>
      <c r="G14" s="2">
        <v>2624</v>
      </c>
      <c r="H14" s="108">
        <f t="shared" si="3"/>
        <v>65.632816408204107</v>
      </c>
      <c r="I14" s="100">
        <f t="shared" si="1"/>
        <v>-523</v>
      </c>
      <c r="J14" s="3">
        <f t="shared" si="2"/>
        <v>-11.568237115682372</v>
      </c>
    </row>
    <row r="15" spans="2:10" x14ac:dyDescent="0.25">
      <c r="B15" s="91" t="s">
        <v>16</v>
      </c>
      <c r="C15" s="100">
        <v>1560</v>
      </c>
      <c r="D15" s="2">
        <v>873</v>
      </c>
      <c r="E15" s="105">
        <f t="shared" si="0"/>
        <v>55.96153846153846</v>
      </c>
      <c r="F15" s="100">
        <v>1352</v>
      </c>
      <c r="G15" s="2">
        <v>777</v>
      </c>
      <c r="H15" s="108">
        <f t="shared" si="3"/>
        <v>57.470414201183431</v>
      </c>
      <c r="I15" s="100">
        <f t="shared" si="1"/>
        <v>-208</v>
      </c>
      <c r="J15" s="3">
        <f t="shared" si="2"/>
        <v>-13.333333333333334</v>
      </c>
    </row>
    <row r="16" spans="2:10" x14ac:dyDescent="0.25">
      <c r="B16" s="91" t="s">
        <v>17</v>
      </c>
      <c r="C16" s="100">
        <v>1999</v>
      </c>
      <c r="D16" s="2">
        <v>1215</v>
      </c>
      <c r="E16" s="105">
        <f t="shared" si="0"/>
        <v>60.780390195097546</v>
      </c>
      <c r="F16" s="100">
        <v>1671</v>
      </c>
      <c r="G16" s="2">
        <v>1047</v>
      </c>
      <c r="H16" s="108">
        <f t="shared" si="3"/>
        <v>62.657091561938955</v>
      </c>
      <c r="I16" s="100">
        <f t="shared" si="1"/>
        <v>-328</v>
      </c>
      <c r="J16" s="3">
        <f t="shared" si="2"/>
        <v>-16.408204102051027</v>
      </c>
    </row>
    <row r="17" spans="2:10" x14ac:dyDescent="0.25">
      <c r="B17" s="91" t="s">
        <v>18</v>
      </c>
      <c r="C17" s="100">
        <v>1378</v>
      </c>
      <c r="D17" s="2">
        <v>665</v>
      </c>
      <c r="E17" s="105">
        <f t="shared" si="0"/>
        <v>48.258345428156751</v>
      </c>
      <c r="F17" s="100">
        <v>1190</v>
      </c>
      <c r="G17" s="2">
        <v>591</v>
      </c>
      <c r="H17" s="108">
        <f t="shared" si="3"/>
        <v>49.663865546218489</v>
      </c>
      <c r="I17" s="100">
        <f t="shared" si="1"/>
        <v>-188</v>
      </c>
      <c r="J17" s="3">
        <f t="shared" si="2"/>
        <v>-13.642960812772133</v>
      </c>
    </row>
    <row r="18" spans="2:10" x14ac:dyDescent="0.25">
      <c r="B18" s="91" t="s">
        <v>19</v>
      </c>
      <c r="C18" s="100">
        <v>2355</v>
      </c>
      <c r="D18" s="2">
        <v>1287</v>
      </c>
      <c r="E18" s="105">
        <f t="shared" si="0"/>
        <v>54.64968152866242</v>
      </c>
      <c r="F18" s="100">
        <v>2223</v>
      </c>
      <c r="G18" s="2">
        <v>1217</v>
      </c>
      <c r="H18" s="108">
        <f t="shared" si="3"/>
        <v>54.745838956365269</v>
      </c>
      <c r="I18" s="100">
        <f t="shared" si="1"/>
        <v>-132</v>
      </c>
      <c r="J18" s="3">
        <f t="shared" si="2"/>
        <v>-5.6050955414012735</v>
      </c>
    </row>
    <row r="19" spans="2:10" x14ac:dyDescent="0.25">
      <c r="B19" s="91" t="s">
        <v>20</v>
      </c>
      <c r="C19" s="100">
        <v>1535</v>
      </c>
      <c r="D19" s="2">
        <v>807</v>
      </c>
      <c r="E19" s="105">
        <f t="shared" si="0"/>
        <v>52.573289902280131</v>
      </c>
      <c r="F19" s="100">
        <v>1274</v>
      </c>
      <c r="G19" s="2">
        <v>716</v>
      </c>
      <c r="H19" s="108">
        <f t="shared" si="3"/>
        <v>56.200941915227631</v>
      </c>
      <c r="I19" s="100">
        <f>F19-C19</f>
        <v>-261</v>
      </c>
      <c r="J19" s="3">
        <f>I19*100/C19</f>
        <v>-17.003257328990227</v>
      </c>
    </row>
    <row r="20" spans="2:10" x14ac:dyDescent="0.25">
      <c r="B20" s="91" t="s">
        <v>21</v>
      </c>
      <c r="C20" s="100">
        <v>2701</v>
      </c>
      <c r="D20" s="2">
        <v>1361</v>
      </c>
      <c r="E20" s="105">
        <f t="shared" si="0"/>
        <v>50.388744909292853</v>
      </c>
      <c r="F20" s="100">
        <v>2241</v>
      </c>
      <c r="G20" s="2">
        <v>1183</v>
      </c>
      <c r="H20" s="108">
        <f t="shared" si="3"/>
        <v>52.788933511825078</v>
      </c>
      <c r="I20" s="100">
        <f t="shared" si="1"/>
        <v>-460</v>
      </c>
      <c r="J20" s="3">
        <f t="shared" si="2"/>
        <v>-17.030729359496483</v>
      </c>
    </row>
    <row r="21" spans="2:10" x14ac:dyDescent="0.25">
      <c r="B21" s="91" t="s">
        <v>22</v>
      </c>
      <c r="C21" s="100">
        <v>2771</v>
      </c>
      <c r="D21" s="2">
        <v>1603</v>
      </c>
      <c r="E21" s="105">
        <f t="shared" si="0"/>
        <v>57.849151930710931</v>
      </c>
      <c r="F21" s="100">
        <v>2311</v>
      </c>
      <c r="G21" s="2">
        <v>1399</v>
      </c>
      <c r="H21" s="108">
        <f t="shared" si="3"/>
        <v>60.536564257897012</v>
      </c>
      <c r="I21" s="100">
        <f t="shared" si="1"/>
        <v>-460</v>
      </c>
      <c r="J21" s="3">
        <f t="shared" si="2"/>
        <v>-16.600505232767954</v>
      </c>
    </row>
    <row r="22" spans="2:10" x14ac:dyDescent="0.25">
      <c r="B22" s="91" t="s">
        <v>23</v>
      </c>
      <c r="C22" s="100">
        <v>2678</v>
      </c>
      <c r="D22" s="2">
        <v>1445</v>
      </c>
      <c r="E22" s="105">
        <f t="shared" si="0"/>
        <v>53.958177744585512</v>
      </c>
      <c r="F22" s="100">
        <v>2419</v>
      </c>
      <c r="G22" s="2">
        <v>1327</v>
      </c>
      <c r="H22" s="108">
        <f t="shared" si="3"/>
        <v>54.857379082265396</v>
      </c>
      <c r="I22" s="100">
        <f t="shared" si="1"/>
        <v>-259</v>
      </c>
      <c r="J22" s="3">
        <f t="shared" si="2"/>
        <v>-9.6713965646004478</v>
      </c>
    </row>
    <row r="23" spans="2:10" x14ac:dyDescent="0.25">
      <c r="B23" s="59" t="s">
        <v>24</v>
      </c>
      <c r="C23" s="36">
        <v>2920</v>
      </c>
      <c r="D23" s="64">
        <v>1608</v>
      </c>
      <c r="E23" s="105">
        <f t="shared" si="0"/>
        <v>55.06849315068493</v>
      </c>
      <c r="F23" s="36">
        <v>2680</v>
      </c>
      <c r="G23" s="64">
        <v>1501</v>
      </c>
      <c r="H23" s="108">
        <f t="shared" si="3"/>
        <v>56.007462686567166</v>
      </c>
      <c r="I23" s="100">
        <f t="shared" si="1"/>
        <v>-240</v>
      </c>
      <c r="J23" s="3">
        <f t="shared" si="2"/>
        <v>-8.2191780821917817</v>
      </c>
    </row>
    <row r="24" spans="2:10" x14ac:dyDescent="0.25">
      <c r="B24" s="59" t="s">
        <v>25</v>
      </c>
      <c r="C24" s="36">
        <v>3288</v>
      </c>
      <c r="D24" s="64">
        <v>1924</v>
      </c>
      <c r="E24" s="105">
        <f t="shared" si="0"/>
        <v>58.515815085158152</v>
      </c>
      <c r="F24" s="36">
        <v>2900</v>
      </c>
      <c r="G24" s="64">
        <v>1719</v>
      </c>
      <c r="H24" s="108">
        <f t="shared" si="3"/>
        <v>59.275862068965516</v>
      </c>
      <c r="I24" s="100">
        <f t="shared" si="1"/>
        <v>-388</v>
      </c>
      <c r="J24" s="3">
        <f t="shared" si="2"/>
        <v>-11.800486618004866</v>
      </c>
    </row>
    <row r="25" spans="2:10" x14ac:dyDescent="0.25">
      <c r="B25" s="59" t="s">
        <v>26</v>
      </c>
      <c r="C25" s="36">
        <v>2015</v>
      </c>
      <c r="D25" s="64">
        <v>1179</v>
      </c>
      <c r="E25" s="105">
        <f t="shared" si="0"/>
        <v>58.511166253101734</v>
      </c>
      <c r="F25" s="36">
        <v>1902</v>
      </c>
      <c r="G25" s="64">
        <v>1123</v>
      </c>
      <c r="H25" s="108">
        <f t="shared" si="3"/>
        <v>59.04311251314406</v>
      </c>
      <c r="I25" s="100">
        <f t="shared" si="1"/>
        <v>-113</v>
      </c>
      <c r="J25" s="3">
        <f t="shared" si="2"/>
        <v>-5.6079404466501241</v>
      </c>
    </row>
    <row r="26" spans="2:10" x14ac:dyDescent="0.25">
      <c r="B26" s="59" t="s">
        <v>27</v>
      </c>
      <c r="C26" s="36">
        <v>4733</v>
      </c>
      <c r="D26" s="64">
        <v>2363</v>
      </c>
      <c r="E26" s="105">
        <f t="shared" si="0"/>
        <v>49.926051130361294</v>
      </c>
      <c r="F26" s="36">
        <v>4336</v>
      </c>
      <c r="G26" s="64">
        <v>2204</v>
      </c>
      <c r="H26" s="108">
        <f t="shared" si="3"/>
        <v>50.830258302583026</v>
      </c>
      <c r="I26" s="100">
        <f t="shared" si="1"/>
        <v>-397</v>
      </c>
      <c r="J26" s="3">
        <f t="shared" si="2"/>
        <v>-8.3879146418761881</v>
      </c>
    </row>
    <row r="27" spans="2:10" x14ac:dyDescent="0.25">
      <c r="B27" s="59" t="s">
        <v>28</v>
      </c>
      <c r="C27" s="36">
        <v>2057</v>
      </c>
      <c r="D27" s="64">
        <v>1133</v>
      </c>
      <c r="E27" s="105">
        <f t="shared" si="0"/>
        <v>55.080213903743314</v>
      </c>
      <c r="F27" s="36">
        <v>1723</v>
      </c>
      <c r="G27" s="64">
        <v>976</v>
      </c>
      <c r="H27" s="108">
        <f t="shared" si="3"/>
        <v>56.645385954730124</v>
      </c>
      <c r="I27" s="100">
        <f t="shared" si="1"/>
        <v>-334</v>
      </c>
      <c r="J27" s="3">
        <f t="shared" si="2"/>
        <v>-16.237238697131744</v>
      </c>
    </row>
    <row r="28" spans="2:10" x14ac:dyDescent="0.25">
      <c r="B28" s="59" t="s">
        <v>29</v>
      </c>
      <c r="C28" s="36">
        <v>1463</v>
      </c>
      <c r="D28" s="64">
        <v>898</v>
      </c>
      <c r="E28" s="105">
        <f t="shared" si="0"/>
        <v>61.380724538619276</v>
      </c>
      <c r="F28" s="36">
        <v>1251</v>
      </c>
      <c r="G28" s="64">
        <v>780</v>
      </c>
      <c r="H28" s="108">
        <f t="shared" si="3"/>
        <v>62.350119904076742</v>
      </c>
      <c r="I28" s="100">
        <f t="shared" si="1"/>
        <v>-212</v>
      </c>
      <c r="J28" s="3">
        <f t="shared" si="2"/>
        <v>-14.490772385509228</v>
      </c>
    </row>
    <row r="29" spans="2:10" x14ac:dyDescent="0.25">
      <c r="B29" s="59" t="s">
        <v>30</v>
      </c>
      <c r="C29" s="36">
        <v>3072</v>
      </c>
      <c r="D29" s="64">
        <v>1797</v>
      </c>
      <c r="E29" s="105">
        <f t="shared" si="0"/>
        <v>58.49609375</v>
      </c>
      <c r="F29" s="36">
        <v>2603</v>
      </c>
      <c r="G29" s="64">
        <v>1570</v>
      </c>
      <c r="H29" s="108">
        <f t="shared" si="3"/>
        <v>60.315021129466004</v>
      </c>
      <c r="I29" s="100">
        <f t="shared" si="1"/>
        <v>-469</v>
      </c>
      <c r="J29" s="3">
        <f t="shared" si="2"/>
        <v>-15.266927083333334</v>
      </c>
    </row>
    <row r="30" spans="2:10" x14ac:dyDescent="0.25">
      <c r="B30" s="59" t="s">
        <v>31</v>
      </c>
      <c r="C30" s="36">
        <v>1259</v>
      </c>
      <c r="D30" s="64">
        <v>747</v>
      </c>
      <c r="E30" s="105">
        <f t="shared" si="0"/>
        <v>59.332803812549642</v>
      </c>
      <c r="F30" s="36">
        <v>1095</v>
      </c>
      <c r="G30" s="64">
        <v>693</v>
      </c>
      <c r="H30" s="108">
        <f t="shared" si="3"/>
        <v>63.287671232876711</v>
      </c>
      <c r="I30" s="100">
        <f t="shared" si="1"/>
        <v>-164</v>
      </c>
      <c r="J30" s="3">
        <f t="shared" si="2"/>
        <v>-13.026211278792692</v>
      </c>
    </row>
    <row r="31" spans="2:10" x14ac:dyDescent="0.25">
      <c r="B31" s="59" t="s">
        <v>32</v>
      </c>
      <c r="C31" s="36">
        <v>770</v>
      </c>
      <c r="D31" s="64">
        <v>460</v>
      </c>
      <c r="E31" s="105">
        <f t="shared" si="0"/>
        <v>59.740259740259738</v>
      </c>
      <c r="F31" s="36">
        <v>670</v>
      </c>
      <c r="G31" s="64">
        <v>393</v>
      </c>
      <c r="H31" s="108">
        <f t="shared" si="3"/>
        <v>58.656716417910445</v>
      </c>
      <c r="I31" s="100">
        <f t="shared" si="1"/>
        <v>-100</v>
      </c>
      <c r="J31" s="3">
        <f t="shared" si="2"/>
        <v>-12.987012987012987</v>
      </c>
    </row>
    <row r="32" spans="2:10" x14ac:dyDescent="0.25">
      <c r="B32" s="59" t="s">
        <v>33</v>
      </c>
      <c r="C32" s="36">
        <v>2773</v>
      </c>
      <c r="D32" s="64">
        <v>1536</v>
      </c>
      <c r="E32" s="105">
        <f t="shared" si="0"/>
        <v>55.39127298954201</v>
      </c>
      <c r="F32" s="36">
        <v>2611</v>
      </c>
      <c r="G32" s="64">
        <v>1433</v>
      </c>
      <c r="H32" s="108">
        <f t="shared" si="3"/>
        <v>54.883186518575258</v>
      </c>
      <c r="I32" s="100">
        <f t="shared" si="1"/>
        <v>-162</v>
      </c>
      <c r="J32" s="3">
        <f t="shared" si="2"/>
        <v>-5.8420483231157592</v>
      </c>
    </row>
    <row r="33" spans="2:10" x14ac:dyDescent="0.25">
      <c r="B33" s="59" t="s">
        <v>34</v>
      </c>
      <c r="C33" s="36">
        <v>5137</v>
      </c>
      <c r="D33" s="64">
        <v>2636</v>
      </c>
      <c r="E33" s="105">
        <f t="shared" si="0"/>
        <v>51.313996496009345</v>
      </c>
      <c r="F33" s="36">
        <v>4758</v>
      </c>
      <c r="G33" s="64">
        <v>2447</v>
      </c>
      <c r="H33" s="108">
        <f t="shared" si="3"/>
        <v>51.4291719209752</v>
      </c>
      <c r="I33" s="100">
        <f t="shared" si="1"/>
        <v>-379</v>
      </c>
      <c r="J33" s="3">
        <f t="shared" si="2"/>
        <v>-7.3778469924080206</v>
      </c>
    </row>
    <row r="34" spans="2:10" ht="15.75" thickBot="1" x14ac:dyDescent="0.3">
      <c r="B34" s="35" t="s">
        <v>35</v>
      </c>
      <c r="C34" s="37">
        <v>1217</v>
      </c>
      <c r="D34" s="65">
        <v>674</v>
      </c>
      <c r="E34" s="107">
        <f t="shared" si="0"/>
        <v>55.382087099424815</v>
      </c>
      <c r="F34" s="37">
        <v>1069</v>
      </c>
      <c r="G34" s="65">
        <v>609</v>
      </c>
      <c r="H34" s="109">
        <f>G34*100/F34</f>
        <v>56.96913002806361</v>
      </c>
      <c r="I34" s="106">
        <f>F34-C34</f>
        <v>-148</v>
      </c>
      <c r="J34" s="5">
        <f>I34*100/C34</f>
        <v>-12.161051766639277</v>
      </c>
    </row>
    <row r="35" spans="2:10" ht="32.25" customHeight="1" x14ac:dyDescent="0.25">
      <c r="B35" s="741" t="s">
        <v>156</v>
      </c>
      <c r="C35" s="741"/>
      <c r="D35" s="741"/>
      <c r="E35" s="741"/>
      <c r="F35" s="741"/>
      <c r="G35" s="741"/>
      <c r="H35" s="741"/>
      <c r="I35" s="741"/>
      <c r="J35" s="741"/>
    </row>
    <row r="36" spans="2:10" x14ac:dyDescent="0.25">
      <c r="F36" s="166"/>
    </row>
  </sheetData>
  <mergeCells count="12">
    <mergeCell ref="B35:J35"/>
    <mergeCell ref="J5:J8"/>
    <mergeCell ref="C6:E6"/>
    <mergeCell ref="F6:H6"/>
    <mergeCell ref="C7:C8"/>
    <mergeCell ref="D7:E7"/>
    <mergeCell ref="F7:F8"/>
    <mergeCell ref="G7:H7"/>
    <mergeCell ref="B5:B8"/>
    <mergeCell ref="C5:E5"/>
    <mergeCell ref="F5:H5"/>
    <mergeCell ref="I5:I8"/>
  </mergeCells>
  <printOptions horizontalCentered="1"/>
  <pageMargins left="0.70866141732283472" right="0" top="0.74803149606299213" bottom="0" header="0" footer="0"/>
  <pageSetup paperSize="9" scale="93" orientation="landscape" r:id="rId1"/>
  <ignoredErrors>
    <ignoredError sqref="E9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2:P39"/>
  <sheetViews>
    <sheetView zoomScaleNormal="100" workbookViewId="0">
      <selection activeCell="B1" sqref="B1"/>
    </sheetView>
  </sheetViews>
  <sheetFormatPr defaultRowHeight="15" x14ac:dyDescent="0.25"/>
  <cols>
    <col min="1" max="1" width="4" style="6" customWidth="1"/>
    <col min="2" max="2" width="22.5703125" style="6" customWidth="1"/>
    <col min="3" max="4" width="10.7109375" style="6" customWidth="1"/>
    <col min="5" max="5" width="9.140625" style="6" customWidth="1"/>
    <col min="6" max="7" width="10.7109375" style="6" customWidth="1"/>
    <col min="8" max="8" width="8.85546875" style="6" customWidth="1"/>
    <col min="9" max="10" width="10.7109375" style="6" customWidth="1"/>
    <col min="11" max="11" width="8.85546875" style="6" customWidth="1"/>
    <col min="12" max="13" width="10.7109375" style="6" customWidth="1"/>
    <col min="14" max="14" width="7.85546875" style="6" customWidth="1"/>
    <col min="15" max="16384" width="9.140625" style="6"/>
  </cols>
  <sheetData>
    <row r="2" spans="1:16" x14ac:dyDescent="0.25">
      <c r="B2" s="212" t="s">
        <v>367</v>
      </c>
    </row>
    <row r="3" spans="1:16" ht="12.75" customHeight="1" x14ac:dyDescent="0.25">
      <c r="A3" s="6" t="s">
        <v>92</v>
      </c>
      <c r="B3" s="6" t="s">
        <v>357</v>
      </c>
    </row>
    <row r="4" spans="1:16" ht="14.25" customHeight="1" thickBot="1" x14ac:dyDescent="0.3"/>
    <row r="5" spans="1:16" ht="15.75" thickBot="1" x14ac:dyDescent="0.3">
      <c r="B5" s="342"/>
      <c r="C5" s="752" t="s">
        <v>270</v>
      </c>
      <c r="D5" s="753"/>
      <c r="E5" s="753"/>
      <c r="F5" s="753"/>
      <c r="G5" s="753"/>
      <c r="H5" s="753"/>
      <c r="I5" s="753"/>
      <c r="J5" s="753"/>
      <c r="K5" s="753"/>
      <c r="L5" s="753"/>
      <c r="M5" s="753"/>
      <c r="N5" s="754"/>
    </row>
    <row r="6" spans="1:16" ht="22.5" customHeight="1" x14ac:dyDescent="0.25">
      <c r="B6" s="446"/>
      <c r="C6" s="652" t="s">
        <v>159</v>
      </c>
      <c r="D6" s="672"/>
      <c r="E6" s="751"/>
      <c r="F6" s="652" t="s">
        <v>158</v>
      </c>
      <c r="G6" s="672"/>
      <c r="H6" s="672"/>
      <c r="I6" s="672"/>
      <c r="J6" s="672"/>
      <c r="K6" s="672"/>
      <c r="L6" s="672"/>
      <c r="M6" s="672"/>
      <c r="N6" s="653"/>
    </row>
    <row r="7" spans="1:16" ht="15" customHeight="1" thickBot="1" x14ac:dyDescent="0.3">
      <c r="B7" s="339" t="s">
        <v>160</v>
      </c>
      <c r="C7" s="765"/>
      <c r="D7" s="766"/>
      <c r="E7" s="767"/>
      <c r="F7" s="748" t="s">
        <v>119</v>
      </c>
      <c r="G7" s="758"/>
      <c r="H7" s="758"/>
      <c r="I7" s="758" t="s">
        <v>117</v>
      </c>
      <c r="J7" s="758"/>
      <c r="K7" s="758"/>
      <c r="L7" s="758" t="s">
        <v>120</v>
      </c>
      <c r="M7" s="758"/>
      <c r="N7" s="759"/>
    </row>
    <row r="8" spans="1:16" ht="15" customHeight="1" x14ac:dyDescent="0.25">
      <c r="B8" s="446"/>
      <c r="C8" s="764" t="s">
        <v>1</v>
      </c>
      <c r="D8" s="762" t="s">
        <v>118</v>
      </c>
      <c r="E8" s="763"/>
      <c r="F8" s="756" t="s">
        <v>1</v>
      </c>
      <c r="G8" s="724" t="s">
        <v>118</v>
      </c>
      <c r="H8" s="724"/>
      <c r="I8" s="724" t="s">
        <v>1</v>
      </c>
      <c r="J8" s="724" t="s">
        <v>118</v>
      </c>
      <c r="K8" s="724"/>
      <c r="L8" s="760" t="s">
        <v>1</v>
      </c>
      <c r="M8" s="760" t="s">
        <v>118</v>
      </c>
      <c r="N8" s="761"/>
    </row>
    <row r="9" spans="1:16" ht="15.75" customHeight="1" thickBot="1" x14ac:dyDescent="0.3">
      <c r="B9" s="343"/>
      <c r="C9" s="748"/>
      <c r="D9" s="322" t="s">
        <v>100</v>
      </c>
      <c r="E9" s="321" t="s">
        <v>130</v>
      </c>
      <c r="F9" s="682"/>
      <c r="G9" s="322" t="s">
        <v>100</v>
      </c>
      <c r="H9" s="322" t="s">
        <v>130</v>
      </c>
      <c r="I9" s="758"/>
      <c r="J9" s="322" t="s">
        <v>100</v>
      </c>
      <c r="K9" s="322" t="s">
        <v>130</v>
      </c>
      <c r="L9" s="758"/>
      <c r="M9" s="322" t="s">
        <v>100</v>
      </c>
      <c r="N9" s="323" t="s">
        <v>130</v>
      </c>
    </row>
    <row r="10" spans="1:16" ht="33" customHeight="1" x14ac:dyDescent="0.25">
      <c r="B10" s="223" t="s">
        <v>10</v>
      </c>
      <c r="C10" s="219">
        <f>SUM(C11:C35)</f>
        <v>91979</v>
      </c>
      <c r="D10" s="220">
        <f>SUM(D11:D35)</f>
        <v>49766</v>
      </c>
      <c r="E10" s="327">
        <f>D10/C10*100</f>
        <v>54.105828504332507</v>
      </c>
      <c r="F10" s="219">
        <f>SUM(F11:F35)</f>
        <v>26576</v>
      </c>
      <c r="G10" s="220">
        <f t="shared" ref="G10:M10" si="0">SUM(G11:G35)</f>
        <v>15527</v>
      </c>
      <c r="H10" s="447">
        <f>G10/F10*100</f>
        <v>58.424894641782053</v>
      </c>
      <c r="I10" s="220">
        <f>SUM(I11:I35)</f>
        <v>42258</v>
      </c>
      <c r="J10" s="220">
        <f t="shared" si="0"/>
        <v>24972</v>
      </c>
      <c r="K10" s="447">
        <f>J10/I10*100</f>
        <v>59.094136021581711</v>
      </c>
      <c r="L10" s="220">
        <f>SUM(L11:L35)</f>
        <v>23145</v>
      </c>
      <c r="M10" s="220">
        <f t="shared" si="0"/>
        <v>9267</v>
      </c>
      <c r="N10" s="221">
        <f>M10/L10*100</f>
        <v>40.038885288399221</v>
      </c>
      <c r="P10" s="22"/>
    </row>
    <row r="11" spans="1:16" x14ac:dyDescent="0.25">
      <c r="B11" s="91" t="s">
        <v>11</v>
      </c>
      <c r="C11" s="100">
        <v>1307</v>
      </c>
      <c r="D11" s="2">
        <v>693</v>
      </c>
      <c r="E11" s="124">
        <f t="shared" ref="E11:E35" si="1">D11/C11*100</f>
        <v>53.022188217291507</v>
      </c>
      <c r="F11" s="100">
        <v>410</v>
      </c>
      <c r="G11" s="2">
        <v>253</v>
      </c>
      <c r="H11" s="49">
        <f t="shared" ref="H11:H35" si="2">G11/F11*100</f>
        <v>61.707317073170728</v>
      </c>
      <c r="I11" s="2">
        <f>SUM(C11)-(F11+L11)</f>
        <v>572</v>
      </c>
      <c r="J11" s="2">
        <f>SUM(D11)-(G11+M11)</f>
        <v>321</v>
      </c>
      <c r="K11" s="49">
        <f t="shared" ref="K11:K35" si="3">J11/I11*100</f>
        <v>56.118881118881113</v>
      </c>
      <c r="L11" s="2">
        <v>325</v>
      </c>
      <c r="M11" s="2">
        <v>119</v>
      </c>
      <c r="N11" s="3">
        <f t="shared" ref="N11:N35" si="4">M11/L11*100</f>
        <v>36.615384615384613</v>
      </c>
      <c r="O11" s="166"/>
    </row>
    <row r="12" spans="1:16" x14ac:dyDescent="0.25">
      <c r="B12" s="91" t="s">
        <v>12</v>
      </c>
      <c r="C12" s="100">
        <v>4668</v>
      </c>
      <c r="D12" s="2">
        <v>2665</v>
      </c>
      <c r="E12" s="124">
        <f t="shared" si="1"/>
        <v>57.090831191088263</v>
      </c>
      <c r="F12" s="100">
        <v>1259</v>
      </c>
      <c r="G12" s="2">
        <v>744</v>
      </c>
      <c r="H12" s="49">
        <f t="shared" si="2"/>
        <v>59.094519459888808</v>
      </c>
      <c r="I12" s="2">
        <f t="shared" ref="I12:J35" si="5">SUM(C12)-(F12+L12)</f>
        <v>2207</v>
      </c>
      <c r="J12" s="2">
        <f t="shared" si="5"/>
        <v>1377</v>
      </c>
      <c r="K12" s="49">
        <f t="shared" si="3"/>
        <v>62.392387856819212</v>
      </c>
      <c r="L12" s="2">
        <v>1202</v>
      </c>
      <c r="M12" s="2">
        <v>544</v>
      </c>
      <c r="N12" s="3">
        <f t="shared" si="4"/>
        <v>45.257903494176368</v>
      </c>
    </row>
    <row r="13" spans="1:16" x14ac:dyDescent="0.25">
      <c r="B13" s="91" t="s">
        <v>13</v>
      </c>
      <c r="C13" s="100">
        <v>4505</v>
      </c>
      <c r="D13" s="2">
        <v>2800</v>
      </c>
      <c r="E13" s="124">
        <f t="shared" si="1"/>
        <v>62.153163152053267</v>
      </c>
      <c r="F13" s="100">
        <v>1424</v>
      </c>
      <c r="G13" s="2">
        <v>965</v>
      </c>
      <c r="H13" s="49">
        <f t="shared" si="2"/>
        <v>67.766853932584269</v>
      </c>
      <c r="I13" s="2">
        <f t="shared" si="5"/>
        <v>1991</v>
      </c>
      <c r="J13" s="2">
        <f t="shared" si="5"/>
        <v>1333</v>
      </c>
      <c r="K13" s="49">
        <f t="shared" si="3"/>
        <v>66.951280763435463</v>
      </c>
      <c r="L13" s="2">
        <v>1090</v>
      </c>
      <c r="M13" s="2">
        <v>502</v>
      </c>
      <c r="N13" s="3">
        <f t="shared" si="4"/>
        <v>46.055045871559635</v>
      </c>
    </row>
    <row r="14" spans="1:16" x14ac:dyDescent="0.25">
      <c r="B14" s="91" t="s">
        <v>14</v>
      </c>
      <c r="C14" s="100">
        <v>7016</v>
      </c>
      <c r="D14" s="2">
        <v>3620</v>
      </c>
      <c r="E14" s="124">
        <f t="shared" si="1"/>
        <v>51.596351197263402</v>
      </c>
      <c r="F14" s="100">
        <v>1914</v>
      </c>
      <c r="G14" s="2">
        <v>1065</v>
      </c>
      <c r="H14" s="49">
        <f t="shared" si="2"/>
        <v>55.642633228840118</v>
      </c>
      <c r="I14" s="2">
        <f t="shared" si="5"/>
        <v>3407</v>
      </c>
      <c r="J14" s="2">
        <f t="shared" si="5"/>
        <v>1875</v>
      </c>
      <c r="K14" s="49">
        <f t="shared" si="3"/>
        <v>55.033754035808627</v>
      </c>
      <c r="L14" s="2">
        <v>1695</v>
      </c>
      <c r="M14" s="2">
        <v>680</v>
      </c>
      <c r="N14" s="3">
        <f t="shared" si="4"/>
        <v>40.117994100294986</v>
      </c>
    </row>
    <row r="15" spans="1:16" x14ac:dyDescent="0.25">
      <c r="B15" s="91" t="s">
        <v>15</v>
      </c>
      <c r="C15" s="100">
        <v>5842</v>
      </c>
      <c r="D15" s="2">
        <v>3488</v>
      </c>
      <c r="E15" s="124">
        <f t="shared" si="1"/>
        <v>59.705580280725776</v>
      </c>
      <c r="F15" s="100">
        <v>1520</v>
      </c>
      <c r="G15" s="2">
        <v>971</v>
      </c>
      <c r="H15" s="49">
        <f t="shared" si="2"/>
        <v>63.881578947368425</v>
      </c>
      <c r="I15" s="2">
        <f t="shared" si="5"/>
        <v>2973</v>
      </c>
      <c r="J15" s="2">
        <f t="shared" si="5"/>
        <v>1920</v>
      </c>
      <c r="K15" s="49">
        <f t="shared" si="3"/>
        <v>64.581231079717455</v>
      </c>
      <c r="L15" s="2">
        <v>1349</v>
      </c>
      <c r="M15" s="2">
        <v>597</v>
      </c>
      <c r="N15" s="3">
        <f t="shared" si="4"/>
        <v>44.255003706449223</v>
      </c>
      <c r="O15" s="22"/>
    </row>
    <row r="16" spans="1:16" x14ac:dyDescent="0.25">
      <c r="B16" s="91" t="s">
        <v>16</v>
      </c>
      <c r="C16" s="100">
        <v>2268</v>
      </c>
      <c r="D16" s="2">
        <v>1168</v>
      </c>
      <c r="E16" s="124">
        <f t="shared" si="1"/>
        <v>51.499118165784829</v>
      </c>
      <c r="F16" s="100">
        <v>665</v>
      </c>
      <c r="G16" s="2">
        <v>368</v>
      </c>
      <c r="H16" s="49">
        <f t="shared" si="2"/>
        <v>55.338345864661655</v>
      </c>
      <c r="I16" s="2">
        <f t="shared" si="5"/>
        <v>945</v>
      </c>
      <c r="J16" s="2">
        <f t="shared" si="5"/>
        <v>578</v>
      </c>
      <c r="K16" s="49">
        <f t="shared" si="3"/>
        <v>61.164021164021165</v>
      </c>
      <c r="L16" s="2">
        <v>658</v>
      </c>
      <c r="M16" s="2">
        <v>222</v>
      </c>
      <c r="N16" s="3">
        <f t="shared" si="4"/>
        <v>33.738601823708208</v>
      </c>
    </row>
    <row r="17" spans="2:14" x14ac:dyDescent="0.25">
      <c r="B17" s="91" t="s">
        <v>17</v>
      </c>
      <c r="C17" s="100">
        <v>3052</v>
      </c>
      <c r="D17" s="2">
        <v>1751</v>
      </c>
      <c r="E17" s="124">
        <f t="shared" si="1"/>
        <v>57.372214941022278</v>
      </c>
      <c r="F17" s="100">
        <v>836</v>
      </c>
      <c r="G17" s="2">
        <v>533</v>
      </c>
      <c r="H17" s="49">
        <f t="shared" si="2"/>
        <v>63.755980861244019</v>
      </c>
      <c r="I17" s="2">
        <f t="shared" si="5"/>
        <v>1339</v>
      </c>
      <c r="J17" s="2">
        <f t="shared" si="5"/>
        <v>858</v>
      </c>
      <c r="K17" s="49">
        <f t="shared" si="3"/>
        <v>64.077669902912632</v>
      </c>
      <c r="L17" s="2">
        <v>877</v>
      </c>
      <c r="M17" s="2">
        <v>360</v>
      </c>
      <c r="N17" s="3">
        <f t="shared" si="4"/>
        <v>41.049030786773088</v>
      </c>
    </row>
    <row r="18" spans="2:14" x14ac:dyDescent="0.25">
      <c r="B18" s="91" t="s">
        <v>18</v>
      </c>
      <c r="C18" s="100">
        <v>1824</v>
      </c>
      <c r="D18" s="2">
        <v>853</v>
      </c>
      <c r="E18" s="124">
        <f t="shared" si="1"/>
        <v>46.765350877192986</v>
      </c>
      <c r="F18" s="100">
        <v>522</v>
      </c>
      <c r="G18" s="2">
        <v>255</v>
      </c>
      <c r="H18" s="49">
        <f t="shared" si="2"/>
        <v>48.850574712643677</v>
      </c>
      <c r="I18" s="2">
        <f t="shared" si="5"/>
        <v>832</v>
      </c>
      <c r="J18" s="2">
        <f t="shared" si="5"/>
        <v>427</v>
      </c>
      <c r="K18" s="49">
        <f t="shared" si="3"/>
        <v>51.322115384615387</v>
      </c>
      <c r="L18" s="2">
        <v>470</v>
      </c>
      <c r="M18" s="2">
        <v>171</v>
      </c>
      <c r="N18" s="3">
        <f t="shared" si="4"/>
        <v>36.382978723404257</v>
      </c>
    </row>
    <row r="19" spans="2:14" x14ac:dyDescent="0.25">
      <c r="B19" s="91" t="s">
        <v>19</v>
      </c>
      <c r="C19" s="100">
        <v>3659</v>
      </c>
      <c r="D19" s="2">
        <v>1884</v>
      </c>
      <c r="E19" s="124">
        <f t="shared" si="1"/>
        <v>51.489477999453406</v>
      </c>
      <c r="F19" s="100">
        <v>1274</v>
      </c>
      <c r="G19" s="2">
        <v>682</v>
      </c>
      <c r="H19" s="49">
        <f t="shared" si="2"/>
        <v>53.532182103610673</v>
      </c>
      <c r="I19" s="2">
        <f t="shared" si="5"/>
        <v>1571</v>
      </c>
      <c r="J19" s="2">
        <f t="shared" si="5"/>
        <v>908</v>
      </c>
      <c r="K19" s="49">
        <f t="shared" si="3"/>
        <v>57.797581158497771</v>
      </c>
      <c r="L19" s="2">
        <v>814</v>
      </c>
      <c r="M19" s="2">
        <v>294</v>
      </c>
      <c r="N19" s="3">
        <f t="shared" si="4"/>
        <v>36.117936117936118</v>
      </c>
    </row>
    <row r="20" spans="2:14" x14ac:dyDescent="0.25">
      <c r="B20" s="91" t="s">
        <v>20</v>
      </c>
      <c r="C20" s="100">
        <v>2288</v>
      </c>
      <c r="D20" s="2">
        <v>1174</v>
      </c>
      <c r="E20" s="124">
        <f t="shared" si="1"/>
        <v>51.311188811188813</v>
      </c>
      <c r="F20" s="100">
        <v>708</v>
      </c>
      <c r="G20" s="2">
        <v>421</v>
      </c>
      <c r="H20" s="49">
        <f t="shared" si="2"/>
        <v>59.463276836158194</v>
      </c>
      <c r="I20" s="2">
        <f t="shared" si="5"/>
        <v>964</v>
      </c>
      <c r="J20" s="2">
        <f t="shared" si="5"/>
        <v>523</v>
      </c>
      <c r="K20" s="49">
        <f t="shared" si="3"/>
        <v>54.253112033195016</v>
      </c>
      <c r="L20" s="2">
        <v>616</v>
      </c>
      <c r="M20" s="2">
        <v>230</v>
      </c>
      <c r="N20" s="3">
        <f t="shared" si="4"/>
        <v>37.337662337662337</v>
      </c>
    </row>
    <row r="21" spans="2:14" x14ac:dyDescent="0.25">
      <c r="B21" s="91" t="s">
        <v>21</v>
      </c>
      <c r="C21" s="100">
        <v>3609</v>
      </c>
      <c r="D21" s="2">
        <v>1822</v>
      </c>
      <c r="E21" s="124">
        <f t="shared" si="1"/>
        <v>50.48489886395123</v>
      </c>
      <c r="F21" s="100">
        <v>1044</v>
      </c>
      <c r="G21" s="2">
        <v>589</v>
      </c>
      <c r="H21" s="49">
        <f t="shared" si="2"/>
        <v>56.417624521072796</v>
      </c>
      <c r="I21" s="2">
        <f t="shared" si="5"/>
        <v>1638</v>
      </c>
      <c r="J21" s="2">
        <f t="shared" si="5"/>
        <v>929</v>
      </c>
      <c r="K21" s="49">
        <f t="shared" si="3"/>
        <v>56.715506715506713</v>
      </c>
      <c r="L21" s="2">
        <v>927</v>
      </c>
      <c r="M21" s="2">
        <v>304</v>
      </c>
      <c r="N21" s="3">
        <f t="shared" si="4"/>
        <v>32.793959007551244</v>
      </c>
    </row>
    <row r="22" spans="2:14" x14ac:dyDescent="0.25">
      <c r="B22" s="91" t="s">
        <v>22</v>
      </c>
      <c r="C22" s="100">
        <v>3947</v>
      </c>
      <c r="D22" s="2">
        <v>2284</v>
      </c>
      <c r="E22" s="124">
        <f t="shared" si="1"/>
        <v>57.866734228527996</v>
      </c>
      <c r="F22" s="100">
        <v>1089</v>
      </c>
      <c r="G22" s="2">
        <v>724</v>
      </c>
      <c r="H22" s="49">
        <f t="shared" si="2"/>
        <v>66.483011937557393</v>
      </c>
      <c r="I22" s="2">
        <f t="shared" si="5"/>
        <v>1751</v>
      </c>
      <c r="J22" s="2">
        <f t="shared" si="5"/>
        <v>1116</v>
      </c>
      <c r="K22" s="49">
        <f t="shared" si="3"/>
        <v>63.735008566533416</v>
      </c>
      <c r="L22" s="2">
        <v>1107</v>
      </c>
      <c r="M22" s="2">
        <v>444</v>
      </c>
      <c r="N22" s="3">
        <f t="shared" si="4"/>
        <v>40.108401084010843</v>
      </c>
    </row>
    <row r="23" spans="2:14" x14ac:dyDescent="0.25">
      <c r="B23" s="91" t="s">
        <v>23</v>
      </c>
      <c r="C23" s="100">
        <v>4028</v>
      </c>
      <c r="D23" s="2">
        <v>2076</v>
      </c>
      <c r="E23" s="124">
        <f t="shared" si="1"/>
        <v>51.539225422045675</v>
      </c>
      <c r="F23" s="100">
        <v>1348</v>
      </c>
      <c r="G23" s="2">
        <v>715</v>
      </c>
      <c r="H23" s="49">
        <f t="shared" si="2"/>
        <v>53.041543026706229</v>
      </c>
      <c r="I23" s="2">
        <f t="shared" si="5"/>
        <v>1711</v>
      </c>
      <c r="J23" s="2">
        <f t="shared" si="5"/>
        <v>982</v>
      </c>
      <c r="K23" s="49">
        <f t="shared" si="3"/>
        <v>57.393337229690246</v>
      </c>
      <c r="L23" s="2">
        <v>969</v>
      </c>
      <c r="M23" s="2">
        <v>379</v>
      </c>
      <c r="N23" s="3">
        <f t="shared" si="4"/>
        <v>39.112487100103202</v>
      </c>
    </row>
    <row r="24" spans="2:14" x14ac:dyDescent="0.25">
      <c r="B24" s="59" t="s">
        <v>24</v>
      </c>
      <c r="C24" s="36">
        <v>4123</v>
      </c>
      <c r="D24" s="64">
        <v>2155</v>
      </c>
      <c r="E24" s="124">
        <f t="shared" si="1"/>
        <v>52.267766189667718</v>
      </c>
      <c r="F24" s="36">
        <v>1373</v>
      </c>
      <c r="G24" s="64">
        <v>794</v>
      </c>
      <c r="H24" s="49">
        <f t="shared" si="2"/>
        <v>57.829570284049524</v>
      </c>
      <c r="I24" s="64">
        <f t="shared" si="5"/>
        <v>1883</v>
      </c>
      <c r="J24" s="64">
        <f t="shared" si="5"/>
        <v>1039</v>
      </c>
      <c r="K24" s="49">
        <f t="shared" si="3"/>
        <v>55.177907594264475</v>
      </c>
      <c r="L24" s="64">
        <v>867</v>
      </c>
      <c r="M24" s="64">
        <v>322</v>
      </c>
      <c r="N24" s="3">
        <f t="shared" si="4"/>
        <v>37.139561707035753</v>
      </c>
    </row>
    <row r="25" spans="2:14" x14ac:dyDescent="0.25">
      <c r="B25" s="59" t="s">
        <v>25</v>
      </c>
      <c r="C25" s="36">
        <v>4374</v>
      </c>
      <c r="D25" s="64">
        <v>2427</v>
      </c>
      <c r="E25" s="124">
        <f t="shared" si="1"/>
        <v>55.486968449931418</v>
      </c>
      <c r="F25" s="36">
        <v>1358</v>
      </c>
      <c r="G25" s="64">
        <v>808</v>
      </c>
      <c r="H25" s="49">
        <f t="shared" si="2"/>
        <v>59.499263622974965</v>
      </c>
      <c r="I25" s="64">
        <f t="shared" si="5"/>
        <v>2098</v>
      </c>
      <c r="J25" s="64">
        <f t="shared" si="5"/>
        <v>1270</v>
      </c>
      <c r="K25" s="49">
        <f t="shared" si="3"/>
        <v>60.53384175405148</v>
      </c>
      <c r="L25" s="64">
        <v>918</v>
      </c>
      <c r="M25" s="64">
        <v>349</v>
      </c>
      <c r="N25" s="3">
        <f t="shared" si="4"/>
        <v>38.01742919389978</v>
      </c>
    </row>
    <row r="26" spans="2:14" x14ac:dyDescent="0.25">
      <c r="B26" s="59" t="s">
        <v>26</v>
      </c>
      <c r="C26" s="36">
        <v>3447</v>
      </c>
      <c r="D26" s="64">
        <v>1921</v>
      </c>
      <c r="E26" s="124">
        <f t="shared" si="1"/>
        <v>55.729619959384969</v>
      </c>
      <c r="F26" s="36">
        <v>1189</v>
      </c>
      <c r="G26" s="64">
        <v>721</v>
      </c>
      <c r="H26" s="49">
        <f t="shared" si="2"/>
        <v>60.639192598822547</v>
      </c>
      <c r="I26" s="64">
        <f t="shared" si="5"/>
        <v>1645</v>
      </c>
      <c r="J26" s="64">
        <f t="shared" si="5"/>
        <v>947</v>
      </c>
      <c r="K26" s="49">
        <f t="shared" si="3"/>
        <v>57.568389057750757</v>
      </c>
      <c r="L26" s="64">
        <v>613</v>
      </c>
      <c r="M26" s="64">
        <v>253</v>
      </c>
      <c r="N26" s="3">
        <f t="shared" si="4"/>
        <v>41.272430668841764</v>
      </c>
    </row>
    <row r="27" spans="2:14" x14ac:dyDescent="0.25">
      <c r="B27" s="59" t="s">
        <v>27</v>
      </c>
      <c r="C27" s="36">
        <v>6713</v>
      </c>
      <c r="D27" s="64">
        <v>3348</v>
      </c>
      <c r="E27" s="124">
        <f t="shared" si="1"/>
        <v>49.873380008937886</v>
      </c>
      <c r="F27" s="36">
        <v>2269</v>
      </c>
      <c r="G27" s="64">
        <v>1192</v>
      </c>
      <c r="H27" s="49">
        <f t="shared" si="2"/>
        <v>52.534156015866017</v>
      </c>
      <c r="I27" s="64">
        <f t="shared" si="5"/>
        <v>2885</v>
      </c>
      <c r="J27" s="64">
        <f t="shared" si="5"/>
        <v>1625</v>
      </c>
      <c r="K27" s="49">
        <f t="shared" si="3"/>
        <v>56.32582322357019</v>
      </c>
      <c r="L27" s="64">
        <v>1559</v>
      </c>
      <c r="M27" s="64">
        <v>531</v>
      </c>
      <c r="N27" s="3">
        <f t="shared" si="4"/>
        <v>34.060295060936497</v>
      </c>
    </row>
    <row r="28" spans="2:14" x14ac:dyDescent="0.25">
      <c r="B28" s="59" t="s">
        <v>28</v>
      </c>
      <c r="C28" s="36">
        <v>3059</v>
      </c>
      <c r="D28" s="64">
        <v>1640</v>
      </c>
      <c r="E28" s="124">
        <f t="shared" si="1"/>
        <v>53.612291598561626</v>
      </c>
      <c r="F28" s="36">
        <v>894</v>
      </c>
      <c r="G28" s="64">
        <v>542</v>
      </c>
      <c r="H28" s="49">
        <f t="shared" si="2"/>
        <v>60.62639821029083</v>
      </c>
      <c r="I28" s="64">
        <f t="shared" si="5"/>
        <v>1293</v>
      </c>
      <c r="J28" s="64">
        <f t="shared" si="5"/>
        <v>753</v>
      </c>
      <c r="K28" s="49">
        <f t="shared" si="3"/>
        <v>58.236658932714612</v>
      </c>
      <c r="L28" s="64">
        <v>872</v>
      </c>
      <c r="M28" s="64">
        <v>345</v>
      </c>
      <c r="N28" s="3">
        <f t="shared" si="4"/>
        <v>39.564220183486235</v>
      </c>
    </row>
    <row r="29" spans="2:14" x14ac:dyDescent="0.25">
      <c r="B29" s="59" t="s">
        <v>29</v>
      </c>
      <c r="C29" s="36">
        <v>2576</v>
      </c>
      <c r="D29" s="64">
        <v>1438</v>
      </c>
      <c r="E29" s="124">
        <f t="shared" si="1"/>
        <v>55.822981366459622</v>
      </c>
      <c r="F29" s="36">
        <v>684</v>
      </c>
      <c r="G29" s="64">
        <v>417</v>
      </c>
      <c r="H29" s="49">
        <f t="shared" si="2"/>
        <v>60.964912280701753</v>
      </c>
      <c r="I29" s="64">
        <f t="shared" si="5"/>
        <v>1108</v>
      </c>
      <c r="J29" s="64">
        <f t="shared" si="5"/>
        <v>696</v>
      </c>
      <c r="K29" s="49">
        <f t="shared" si="3"/>
        <v>62.815884476534301</v>
      </c>
      <c r="L29" s="64">
        <v>784</v>
      </c>
      <c r="M29" s="64">
        <v>325</v>
      </c>
      <c r="N29" s="3">
        <f t="shared" si="4"/>
        <v>41.454081632653065</v>
      </c>
    </row>
    <row r="30" spans="2:14" x14ac:dyDescent="0.25">
      <c r="B30" s="59" t="s">
        <v>30</v>
      </c>
      <c r="C30" s="36">
        <v>3833</v>
      </c>
      <c r="D30" s="64">
        <v>2126</v>
      </c>
      <c r="E30" s="124">
        <f t="shared" si="1"/>
        <v>55.465692668927737</v>
      </c>
      <c r="F30" s="36">
        <v>1127</v>
      </c>
      <c r="G30" s="64">
        <v>647</v>
      </c>
      <c r="H30" s="49">
        <f t="shared" si="2"/>
        <v>57.409050576752442</v>
      </c>
      <c r="I30" s="64">
        <f t="shared" si="5"/>
        <v>1795</v>
      </c>
      <c r="J30" s="64">
        <f t="shared" si="5"/>
        <v>1107</v>
      </c>
      <c r="K30" s="49">
        <f t="shared" si="3"/>
        <v>61.671309192200553</v>
      </c>
      <c r="L30" s="64">
        <v>911</v>
      </c>
      <c r="M30" s="64">
        <v>372</v>
      </c>
      <c r="N30" s="3">
        <f t="shared" si="4"/>
        <v>40.834248079034033</v>
      </c>
    </row>
    <row r="31" spans="2:14" x14ac:dyDescent="0.25">
      <c r="B31" s="59" t="s">
        <v>31</v>
      </c>
      <c r="C31" s="36">
        <v>1944</v>
      </c>
      <c r="D31" s="64">
        <v>1134</v>
      </c>
      <c r="E31" s="124">
        <f t="shared" si="1"/>
        <v>58.333333333333336</v>
      </c>
      <c r="F31" s="36">
        <v>563</v>
      </c>
      <c r="G31" s="64">
        <v>377</v>
      </c>
      <c r="H31" s="49">
        <f t="shared" si="2"/>
        <v>66.962699822380117</v>
      </c>
      <c r="I31" s="64">
        <f t="shared" si="5"/>
        <v>912</v>
      </c>
      <c r="J31" s="64">
        <f t="shared" si="5"/>
        <v>568</v>
      </c>
      <c r="K31" s="49">
        <f t="shared" si="3"/>
        <v>62.280701754385973</v>
      </c>
      <c r="L31" s="64">
        <v>469</v>
      </c>
      <c r="M31" s="64">
        <v>189</v>
      </c>
      <c r="N31" s="3">
        <f t="shared" si="4"/>
        <v>40.298507462686565</v>
      </c>
    </row>
    <row r="32" spans="2:14" x14ac:dyDescent="0.25">
      <c r="B32" s="59" t="s">
        <v>32</v>
      </c>
      <c r="C32" s="36">
        <v>1193</v>
      </c>
      <c r="D32" s="64">
        <v>668</v>
      </c>
      <c r="E32" s="124">
        <f t="shared" si="1"/>
        <v>55.993294216261525</v>
      </c>
      <c r="F32" s="36">
        <v>231</v>
      </c>
      <c r="G32" s="64">
        <v>131</v>
      </c>
      <c r="H32" s="49">
        <f t="shared" si="2"/>
        <v>56.709956709956714</v>
      </c>
      <c r="I32" s="64">
        <f t="shared" si="5"/>
        <v>602</v>
      </c>
      <c r="J32" s="64">
        <f t="shared" si="5"/>
        <v>379</v>
      </c>
      <c r="K32" s="49">
        <f t="shared" si="3"/>
        <v>62.956810631229231</v>
      </c>
      <c r="L32" s="64">
        <v>360</v>
      </c>
      <c r="M32" s="64">
        <v>158</v>
      </c>
      <c r="N32" s="3">
        <f t="shared" si="4"/>
        <v>43.888888888888886</v>
      </c>
    </row>
    <row r="33" spans="2:14" x14ac:dyDescent="0.25">
      <c r="B33" s="59" t="s">
        <v>33</v>
      </c>
      <c r="C33" s="36">
        <v>3688</v>
      </c>
      <c r="D33" s="64">
        <v>1937</v>
      </c>
      <c r="E33" s="124">
        <f t="shared" si="1"/>
        <v>52.521691973969631</v>
      </c>
      <c r="F33" s="36">
        <v>808</v>
      </c>
      <c r="G33" s="64">
        <v>446</v>
      </c>
      <c r="H33" s="49">
        <f t="shared" si="2"/>
        <v>55.198019801980202</v>
      </c>
      <c r="I33" s="64">
        <f t="shared" si="5"/>
        <v>1811</v>
      </c>
      <c r="J33" s="64">
        <f t="shared" si="5"/>
        <v>995</v>
      </c>
      <c r="K33" s="49">
        <f t="shared" si="3"/>
        <v>54.94202098288239</v>
      </c>
      <c r="L33" s="64">
        <v>1069</v>
      </c>
      <c r="M33" s="64">
        <v>496</v>
      </c>
      <c r="N33" s="3">
        <f t="shared" si="4"/>
        <v>46.398503274087929</v>
      </c>
    </row>
    <row r="34" spans="2:14" x14ac:dyDescent="0.25">
      <c r="B34" s="59" t="s">
        <v>34</v>
      </c>
      <c r="C34" s="36">
        <v>7259</v>
      </c>
      <c r="D34" s="64">
        <v>3754</v>
      </c>
      <c r="E34" s="124">
        <f t="shared" si="1"/>
        <v>51.715112274417962</v>
      </c>
      <c r="F34" s="36">
        <v>1709</v>
      </c>
      <c r="G34" s="64">
        <v>967</v>
      </c>
      <c r="H34" s="49">
        <f t="shared" si="2"/>
        <v>56.582796957284963</v>
      </c>
      <c r="I34" s="64">
        <f t="shared" si="5"/>
        <v>3408</v>
      </c>
      <c r="J34" s="64">
        <f t="shared" si="5"/>
        <v>1918</v>
      </c>
      <c r="K34" s="49">
        <f t="shared" si="3"/>
        <v>56.279342723004703</v>
      </c>
      <c r="L34" s="64">
        <v>2142</v>
      </c>
      <c r="M34" s="64">
        <v>869</v>
      </c>
      <c r="N34" s="3">
        <f t="shared" si="4"/>
        <v>40.56956115779645</v>
      </c>
    </row>
    <row r="35" spans="2:14" ht="15.75" thickBot="1" x14ac:dyDescent="0.3">
      <c r="B35" s="35" t="s">
        <v>35</v>
      </c>
      <c r="C35" s="37">
        <v>1757</v>
      </c>
      <c r="D35" s="65">
        <v>940</v>
      </c>
      <c r="E35" s="175">
        <f t="shared" si="1"/>
        <v>53.50028457598178</v>
      </c>
      <c r="F35" s="37">
        <v>358</v>
      </c>
      <c r="G35" s="65">
        <v>200</v>
      </c>
      <c r="H35" s="57">
        <f t="shared" si="2"/>
        <v>55.865921787709496</v>
      </c>
      <c r="I35" s="65">
        <f t="shared" si="5"/>
        <v>917</v>
      </c>
      <c r="J35" s="65">
        <f t="shared" si="5"/>
        <v>528</v>
      </c>
      <c r="K35" s="57">
        <f t="shared" si="3"/>
        <v>57.579062159214836</v>
      </c>
      <c r="L35" s="65">
        <v>482</v>
      </c>
      <c r="M35" s="65">
        <v>212</v>
      </c>
      <c r="N35" s="5">
        <f t="shared" si="4"/>
        <v>43.983402489626556</v>
      </c>
    </row>
    <row r="36" spans="2:14" x14ac:dyDescent="0.25">
      <c r="B36" s="755" t="s">
        <v>409</v>
      </c>
      <c r="C36" s="755"/>
      <c r="D36" s="755"/>
      <c r="E36" s="755"/>
      <c r="F36" s="755"/>
      <c r="G36" s="755"/>
      <c r="H36" s="755"/>
      <c r="I36" s="755"/>
      <c r="J36" s="755"/>
      <c r="K36" s="755"/>
      <c r="L36" s="755"/>
      <c r="M36" s="755"/>
      <c r="N36" s="755"/>
    </row>
    <row r="37" spans="2:14" x14ac:dyDescent="0.25">
      <c r="B37" s="757" t="s">
        <v>121</v>
      </c>
      <c r="C37" s="757"/>
      <c r="D37" s="757"/>
      <c r="E37" s="757"/>
      <c r="F37" s="757"/>
      <c r="G37" s="757"/>
      <c r="H37" s="757"/>
      <c r="I37" s="757"/>
      <c r="J37" s="757"/>
      <c r="K37" s="757"/>
      <c r="L37" s="757"/>
      <c r="M37" s="757"/>
      <c r="N37" s="757"/>
    </row>
    <row r="38" spans="2:14" x14ac:dyDescent="0.25">
      <c r="C38" s="22"/>
      <c r="D38" s="22"/>
      <c r="F38" s="22"/>
      <c r="G38" s="22"/>
      <c r="I38" s="22"/>
      <c r="J38" s="22"/>
      <c r="L38" s="22"/>
      <c r="M38" s="22"/>
    </row>
    <row r="39" spans="2:14" x14ac:dyDescent="0.25">
      <c r="C39" s="22"/>
      <c r="D39" s="22"/>
      <c r="F39" s="22"/>
      <c r="G39" s="22"/>
      <c r="I39" s="22"/>
      <c r="J39" s="22"/>
    </row>
  </sheetData>
  <mergeCells count="16">
    <mergeCell ref="C5:N5"/>
    <mergeCell ref="B36:N36"/>
    <mergeCell ref="F8:F9"/>
    <mergeCell ref="F6:N6"/>
    <mergeCell ref="B37:N37"/>
    <mergeCell ref="F7:H7"/>
    <mergeCell ref="G8:H8"/>
    <mergeCell ref="I7:K7"/>
    <mergeCell ref="I8:I9"/>
    <mergeCell ref="J8:K8"/>
    <mergeCell ref="L7:N7"/>
    <mergeCell ref="L8:L9"/>
    <mergeCell ref="M8:N8"/>
    <mergeCell ref="D8:E8"/>
    <mergeCell ref="C8:C9"/>
    <mergeCell ref="C6:E7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2" orientation="landscape" r:id="rId1"/>
  <ignoredErrors>
    <ignoredError sqref="E10 H10 K10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F27"/>
  <sheetViews>
    <sheetView showGridLines="0" zoomScaleNormal="100" workbookViewId="0">
      <selection activeCell="B1" sqref="B1"/>
    </sheetView>
  </sheetViews>
  <sheetFormatPr defaultRowHeight="15" x14ac:dyDescent="0.25"/>
  <cols>
    <col min="1" max="1" width="6.140625" style="119" customWidth="1"/>
    <col min="2" max="2" width="50.5703125" style="119" customWidth="1"/>
    <col min="3" max="3" width="14.5703125" style="163" customWidth="1"/>
    <col min="4" max="4" width="10.42578125" style="119" customWidth="1"/>
    <col min="5" max="5" width="15.140625" style="119" customWidth="1"/>
    <col min="6" max="6" width="15.7109375" style="119" customWidth="1"/>
    <col min="7" max="16384" width="9.140625" style="119"/>
  </cols>
  <sheetData>
    <row r="1" spans="2:6" ht="11.25" customHeight="1" x14ac:dyDescent="0.25">
      <c r="C1" s="119"/>
      <c r="D1" s="163"/>
    </row>
    <row r="2" spans="2:6" ht="15.75" customHeight="1" x14ac:dyDescent="0.25">
      <c r="B2" s="568" t="s">
        <v>368</v>
      </c>
      <c r="C2" s="568"/>
      <c r="D2" s="568"/>
      <c r="E2" s="568"/>
      <c r="F2" s="568"/>
    </row>
    <row r="3" spans="2:6" ht="13.5" customHeight="1" x14ac:dyDescent="0.25">
      <c r="B3" s="568" t="s">
        <v>378</v>
      </c>
      <c r="C3" s="568"/>
      <c r="D3" s="568"/>
      <c r="E3" s="568"/>
      <c r="F3" s="568"/>
    </row>
    <row r="4" spans="2:6" ht="15" customHeight="1" x14ac:dyDescent="0.25">
      <c r="B4" s="165" t="s">
        <v>317</v>
      </c>
      <c r="C4" s="164"/>
      <c r="D4" s="164"/>
      <c r="E4" s="164"/>
      <c r="F4" s="164"/>
    </row>
    <row r="5" spans="2:6" ht="11.25" customHeight="1" thickBot="1" x14ac:dyDescent="0.3"/>
    <row r="6" spans="2:6" ht="30" customHeight="1" x14ac:dyDescent="0.25">
      <c r="B6" s="777" t="s">
        <v>160</v>
      </c>
      <c r="C6" s="768" t="s">
        <v>161</v>
      </c>
      <c r="D6" s="771" t="s">
        <v>130</v>
      </c>
      <c r="E6" s="771" t="s">
        <v>252</v>
      </c>
      <c r="F6" s="774" t="s">
        <v>377</v>
      </c>
    </row>
    <row r="7" spans="2:6" x14ac:dyDescent="0.25">
      <c r="B7" s="778"/>
      <c r="C7" s="769"/>
      <c r="D7" s="772"/>
      <c r="E7" s="772"/>
      <c r="F7" s="775"/>
    </row>
    <row r="8" spans="2:6" x14ac:dyDescent="0.25">
      <c r="B8" s="778"/>
      <c r="C8" s="769"/>
      <c r="D8" s="772"/>
      <c r="E8" s="772"/>
      <c r="F8" s="775"/>
    </row>
    <row r="9" spans="2:6" ht="15.75" thickBot="1" x14ac:dyDescent="0.3">
      <c r="B9" s="779"/>
      <c r="C9" s="770"/>
      <c r="D9" s="773"/>
      <c r="E9" s="773"/>
      <c r="F9" s="776"/>
    </row>
    <row r="10" spans="2:6" ht="27.75" customHeight="1" thickBot="1" x14ac:dyDescent="0.3">
      <c r="B10" s="584" t="s">
        <v>1</v>
      </c>
      <c r="C10" s="586">
        <v>76508</v>
      </c>
      <c r="D10" s="585">
        <v>100</v>
      </c>
      <c r="E10" s="490">
        <v>4029</v>
      </c>
      <c r="F10" s="491">
        <v>40229</v>
      </c>
    </row>
    <row r="11" spans="2:6" ht="21" customHeight="1" thickBot="1" x14ac:dyDescent="0.3">
      <c r="B11" s="581" t="s">
        <v>132</v>
      </c>
      <c r="C11" s="582"/>
      <c r="D11" s="582"/>
      <c r="E11" s="582"/>
      <c r="F11" s="583"/>
    </row>
    <row r="12" spans="2:6" ht="36" customHeight="1" x14ac:dyDescent="0.25">
      <c r="B12" s="576" t="s">
        <v>369</v>
      </c>
      <c r="C12" s="577">
        <v>15362</v>
      </c>
      <c r="D12" s="578">
        <f>SUM(C12)/C10*100</f>
        <v>20.078945992575939</v>
      </c>
      <c r="E12" s="579">
        <v>1043</v>
      </c>
      <c r="F12" s="580">
        <v>7293</v>
      </c>
    </row>
    <row r="13" spans="2:6" ht="21" customHeight="1" x14ac:dyDescent="0.25">
      <c r="B13" s="448" t="s">
        <v>170</v>
      </c>
      <c r="C13" s="574">
        <v>15178</v>
      </c>
      <c r="D13" s="449">
        <f>SUM(C13)/C10*100</f>
        <v>19.838448266847912</v>
      </c>
      <c r="E13" s="450">
        <v>1155</v>
      </c>
      <c r="F13" s="451">
        <v>8395</v>
      </c>
    </row>
    <row r="14" spans="2:6" ht="19.5" customHeight="1" x14ac:dyDescent="0.25">
      <c r="B14" s="448" t="s">
        <v>171</v>
      </c>
      <c r="C14" s="574">
        <v>8578</v>
      </c>
      <c r="D14" s="449">
        <f>SUM(C14)/C10*100</f>
        <v>11.211899409212108</v>
      </c>
      <c r="E14" s="450">
        <v>405</v>
      </c>
      <c r="F14" s="451">
        <v>5894</v>
      </c>
    </row>
    <row r="15" spans="2:6" ht="26.25" customHeight="1" x14ac:dyDescent="0.25">
      <c r="B15" s="448" t="s">
        <v>172</v>
      </c>
      <c r="C15" s="574">
        <v>4484</v>
      </c>
      <c r="D15" s="449">
        <f>SUM(C15)/C10*100</f>
        <v>5.8608250117634757</v>
      </c>
      <c r="E15" s="450">
        <v>143</v>
      </c>
      <c r="F15" s="451">
        <v>1306</v>
      </c>
    </row>
    <row r="16" spans="2:6" ht="33" customHeight="1" x14ac:dyDescent="0.25">
      <c r="B16" s="448" t="s">
        <v>173</v>
      </c>
      <c r="C16" s="574">
        <v>3953</v>
      </c>
      <c r="D16" s="449">
        <f>SUM(C16)/C10*100</f>
        <v>5.1667799445809592</v>
      </c>
      <c r="E16" s="450">
        <v>114</v>
      </c>
      <c r="F16" s="451">
        <v>3084</v>
      </c>
    </row>
    <row r="17" spans="2:6" ht="36" customHeight="1" x14ac:dyDescent="0.25">
      <c r="B17" s="448" t="s">
        <v>370</v>
      </c>
      <c r="C17" s="574">
        <v>3805</v>
      </c>
      <c r="D17" s="449">
        <f>SUM(C17)/C10*100</f>
        <v>4.9733361217127614</v>
      </c>
      <c r="E17" s="450">
        <v>36</v>
      </c>
      <c r="F17" s="451">
        <v>3421</v>
      </c>
    </row>
    <row r="18" spans="2:6" ht="30" x14ac:dyDescent="0.25">
      <c r="B18" s="448" t="s">
        <v>371</v>
      </c>
      <c r="C18" s="574">
        <v>2916</v>
      </c>
      <c r="D18" s="449">
        <f>SUM(C18)/C10*100</f>
        <v>3.8113661316463641</v>
      </c>
      <c r="E18" s="450">
        <v>136</v>
      </c>
      <c r="F18" s="451">
        <v>1602</v>
      </c>
    </row>
    <row r="19" spans="2:6" ht="24.75" customHeight="1" x14ac:dyDescent="0.25">
      <c r="B19" s="448" t="s">
        <v>372</v>
      </c>
      <c r="C19" s="574">
        <v>2583</v>
      </c>
      <c r="D19" s="449">
        <f>SUM(C19)/C10*100</f>
        <v>3.3761175301929209</v>
      </c>
      <c r="E19" s="450">
        <v>67</v>
      </c>
      <c r="F19" s="451">
        <v>800</v>
      </c>
    </row>
    <row r="20" spans="2:6" ht="18" customHeight="1" x14ac:dyDescent="0.25">
      <c r="B20" s="448" t="s">
        <v>175</v>
      </c>
      <c r="C20" s="574">
        <v>2433</v>
      </c>
      <c r="D20" s="449">
        <f>SUM(C20)/C10*100</f>
        <v>3.1800596016102891</v>
      </c>
      <c r="E20" s="450">
        <v>76</v>
      </c>
      <c r="F20" s="451">
        <v>1208</v>
      </c>
    </row>
    <row r="21" spans="2:6" ht="22.5" customHeight="1" x14ac:dyDescent="0.25">
      <c r="B21" s="448" t="s">
        <v>373</v>
      </c>
      <c r="C21" s="574">
        <v>2175</v>
      </c>
      <c r="D21" s="449">
        <f>SUM(C21)/C10*100</f>
        <v>2.8428399644481623</v>
      </c>
      <c r="E21" s="450">
        <v>129</v>
      </c>
      <c r="F21" s="451">
        <v>1509</v>
      </c>
    </row>
    <row r="22" spans="2:6" ht="28.5" customHeight="1" x14ac:dyDescent="0.25">
      <c r="B22" s="448" t="s">
        <v>174</v>
      </c>
      <c r="C22" s="574">
        <v>2168</v>
      </c>
      <c r="D22" s="449">
        <f>SUM(C22)/C10*100</f>
        <v>2.8336905944476394</v>
      </c>
      <c r="E22" s="450">
        <v>170</v>
      </c>
      <c r="F22" s="451">
        <v>1550</v>
      </c>
    </row>
    <row r="23" spans="2:6" ht="31.5" customHeight="1" x14ac:dyDescent="0.25">
      <c r="B23" s="448" t="s">
        <v>376</v>
      </c>
      <c r="C23" s="574">
        <v>2047</v>
      </c>
      <c r="D23" s="449">
        <f>SUM(C23)/C10*100</f>
        <v>2.6755371987243164</v>
      </c>
      <c r="E23" s="450">
        <v>86</v>
      </c>
      <c r="F23" s="451">
        <v>1860</v>
      </c>
    </row>
    <row r="24" spans="2:6" ht="29.25" customHeight="1" x14ac:dyDescent="0.25">
      <c r="B24" s="448" t="s">
        <v>374</v>
      </c>
      <c r="C24" s="574">
        <v>1020</v>
      </c>
      <c r="D24" s="449">
        <f>SUM(C24)/C10*100</f>
        <v>1.3331939143618969</v>
      </c>
      <c r="E24" s="450">
        <v>122</v>
      </c>
      <c r="F24" s="451">
        <v>457</v>
      </c>
    </row>
    <row r="25" spans="2:6" ht="27" customHeight="1" thickBot="1" x14ac:dyDescent="0.3">
      <c r="B25" s="452" t="s">
        <v>375</v>
      </c>
      <c r="C25" s="575">
        <v>706</v>
      </c>
      <c r="D25" s="453">
        <f>SUM(C25)/C10*100</f>
        <v>0.92277931719558748</v>
      </c>
      <c r="E25" s="454">
        <v>38</v>
      </c>
      <c r="F25" s="455">
        <v>490</v>
      </c>
    </row>
    <row r="27" spans="2:6" x14ac:dyDescent="0.25">
      <c r="E27" s="185"/>
    </row>
  </sheetData>
  <sortState ref="B12:F25">
    <sortCondition descending="1" ref="C12:C25"/>
  </sortState>
  <mergeCells count="5">
    <mergeCell ref="C6:C9"/>
    <mergeCell ref="E6:E9"/>
    <mergeCell ref="F6:F9"/>
    <mergeCell ref="B6:B9"/>
    <mergeCell ref="D6:D9"/>
  </mergeCells>
  <printOptions horizontalCentered="1"/>
  <pageMargins left="0" right="0" top="0.74803149606299213" bottom="0.74803149606299213" header="0.31496062992125984" footer="0.31496062992125984"/>
  <pageSetup paperSize="9" scale="87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E66"/>
  <sheetViews>
    <sheetView showGridLines="0" zoomScaleNormal="100" workbookViewId="0">
      <selection activeCell="B1" sqref="B1"/>
    </sheetView>
  </sheetViews>
  <sheetFormatPr defaultColWidth="62.140625" defaultRowHeight="14.25" x14ac:dyDescent="0.2"/>
  <cols>
    <col min="1" max="1" width="4" style="201" customWidth="1"/>
    <col min="2" max="2" width="70.85546875" style="201" customWidth="1"/>
    <col min="3" max="3" width="9.85546875" style="201" customWidth="1"/>
    <col min="4" max="4" width="14.5703125" style="201" customWidth="1"/>
    <col min="5" max="5" width="8.28515625" style="201" customWidth="1"/>
    <col min="6" max="7" width="62.140625" style="201" customWidth="1"/>
    <col min="8" max="16384" width="62.140625" style="201"/>
  </cols>
  <sheetData>
    <row r="1" spans="2:5" x14ac:dyDescent="0.2">
      <c r="B1" s="204" t="s">
        <v>380</v>
      </c>
      <c r="D1" s="202"/>
    </row>
    <row r="2" spans="2:5" x14ac:dyDescent="0.2">
      <c r="B2" s="201" t="s">
        <v>249</v>
      </c>
    </row>
    <row r="3" spans="2:5" ht="15" thickBot="1" x14ac:dyDescent="0.25">
      <c r="B3" s="203" t="s">
        <v>293</v>
      </c>
    </row>
    <row r="4" spans="2:5" s="204" customFormat="1" ht="39.75" customHeight="1" thickBot="1" x14ac:dyDescent="0.25">
      <c r="B4" s="456" t="s">
        <v>176</v>
      </c>
      <c r="C4" s="457" t="s">
        <v>177</v>
      </c>
      <c r="D4" s="457" t="s">
        <v>178</v>
      </c>
      <c r="E4" s="458" t="s">
        <v>130</v>
      </c>
    </row>
    <row r="5" spans="2:5" ht="40.5" customHeight="1" thickBot="1" x14ac:dyDescent="0.25">
      <c r="B5" s="501" t="s">
        <v>401</v>
      </c>
      <c r="C5" s="459">
        <v>1</v>
      </c>
      <c r="D5" s="459">
        <f>SUM(D6:D9)</f>
        <v>510</v>
      </c>
      <c r="E5" s="460">
        <f>SUM(D5)/D62*100</f>
        <v>0.64057475884244375</v>
      </c>
    </row>
    <row r="6" spans="2:5" ht="24" customHeight="1" x14ac:dyDescent="0.2">
      <c r="B6" s="461" t="s">
        <v>400</v>
      </c>
      <c r="C6" s="462">
        <v>11</v>
      </c>
      <c r="D6" s="462">
        <v>84</v>
      </c>
      <c r="E6" s="463">
        <f>SUM(D6)/D5*100</f>
        <v>16.470588235294116</v>
      </c>
    </row>
    <row r="7" spans="2:5" ht="15" customHeight="1" x14ac:dyDescent="0.2">
      <c r="B7" s="464" t="s">
        <v>179</v>
      </c>
      <c r="C7" s="465">
        <v>12</v>
      </c>
      <c r="D7" s="465">
        <v>165</v>
      </c>
      <c r="E7" s="466">
        <f>SUM(D7)/D5*100</f>
        <v>32.352941176470587</v>
      </c>
    </row>
    <row r="8" spans="2:5" ht="21" customHeight="1" x14ac:dyDescent="0.2">
      <c r="B8" s="464" t="s">
        <v>180</v>
      </c>
      <c r="C8" s="465">
        <v>13</v>
      </c>
      <c r="D8" s="465">
        <v>111</v>
      </c>
      <c r="E8" s="466">
        <f>SUM(D8)/D5*100</f>
        <v>21.764705882352942</v>
      </c>
    </row>
    <row r="9" spans="2:5" ht="21" customHeight="1" thickBot="1" x14ac:dyDescent="0.25">
      <c r="B9" s="467" t="s">
        <v>217</v>
      </c>
      <c r="C9" s="468">
        <v>14</v>
      </c>
      <c r="D9" s="468">
        <v>150</v>
      </c>
      <c r="E9" s="469">
        <f>SUM(D9)/D5*100</f>
        <v>29.411764705882355</v>
      </c>
    </row>
    <row r="10" spans="2:5" ht="23.25" customHeight="1" thickBot="1" x14ac:dyDescent="0.25">
      <c r="B10" s="501" t="s">
        <v>384</v>
      </c>
      <c r="C10" s="459">
        <v>2</v>
      </c>
      <c r="D10" s="470">
        <f>SUM(D11:D16)</f>
        <v>10907</v>
      </c>
      <c r="E10" s="460">
        <f>SUM(D10)/D62*100</f>
        <v>13.69950763665595</v>
      </c>
    </row>
    <row r="11" spans="2:5" x14ac:dyDescent="0.2">
      <c r="B11" s="461" t="s">
        <v>181</v>
      </c>
      <c r="C11" s="462">
        <v>21</v>
      </c>
      <c r="D11" s="471">
        <v>1926</v>
      </c>
      <c r="E11" s="463">
        <f>SUM(D11)/D10*100</f>
        <v>17.658384523700377</v>
      </c>
    </row>
    <row r="12" spans="2:5" x14ac:dyDescent="0.2">
      <c r="B12" s="464" t="s">
        <v>182</v>
      </c>
      <c r="C12" s="465">
        <v>22</v>
      </c>
      <c r="D12" s="465">
        <v>654</v>
      </c>
      <c r="E12" s="466">
        <f>SUM(D12)/D10*100</f>
        <v>5.9961492619418726</v>
      </c>
    </row>
    <row r="13" spans="2:5" x14ac:dyDescent="0.2">
      <c r="B13" s="464" t="s">
        <v>183</v>
      </c>
      <c r="C13" s="465">
        <v>23</v>
      </c>
      <c r="D13" s="472">
        <v>1983</v>
      </c>
      <c r="E13" s="466">
        <f>SUM(D13)/D10*100</f>
        <v>18.180984688732007</v>
      </c>
    </row>
    <row r="14" spans="2:5" x14ac:dyDescent="0.2">
      <c r="B14" s="464" t="s">
        <v>184</v>
      </c>
      <c r="C14" s="465">
        <v>24</v>
      </c>
      <c r="D14" s="472">
        <v>3569</v>
      </c>
      <c r="E14" s="466">
        <f>SUM(D14)/D10*100</f>
        <v>32.72210507013844</v>
      </c>
    </row>
    <row r="15" spans="2:5" x14ac:dyDescent="0.2">
      <c r="B15" s="464" t="s">
        <v>185</v>
      </c>
      <c r="C15" s="465">
        <v>25</v>
      </c>
      <c r="D15" s="465">
        <v>248</v>
      </c>
      <c r="E15" s="466">
        <f>SUM(D15)/D10*100</f>
        <v>2.2737691390849912</v>
      </c>
    </row>
    <row r="16" spans="2:5" ht="15" thickBot="1" x14ac:dyDescent="0.25">
      <c r="B16" s="467" t="s">
        <v>186</v>
      </c>
      <c r="C16" s="468">
        <v>26</v>
      </c>
      <c r="D16" s="473">
        <v>2527</v>
      </c>
      <c r="E16" s="469">
        <f>SUM(D16)/D10*100</f>
        <v>23.168607316402309</v>
      </c>
    </row>
    <row r="17" spans="2:5" ht="24" customHeight="1" thickBot="1" x14ac:dyDescent="0.25">
      <c r="B17" s="501" t="s">
        <v>385</v>
      </c>
      <c r="C17" s="459">
        <v>3</v>
      </c>
      <c r="D17" s="470">
        <f>SUM(D18:D22)</f>
        <v>12969</v>
      </c>
      <c r="E17" s="460">
        <f>SUM(D17)/D62*100</f>
        <v>16.289439308681672</v>
      </c>
    </row>
    <row r="18" spans="2:5" x14ac:dyDescent="0.2">
      <c r="B18" s="461" t="s">
        <v>187</v>
      </c>
      <c r="C18" s="462">
        <v>31</v>
      </c>
      <c r="D18" s="471">
        <v>5942</v>
      </c>
      <c r="E18" s="463">
        <f>SUM(D18)/D17*100</f>
        <v>45.816948107024444</v>
      </c>
    </row>
    <row r="19" spans="2:5" x14ac:dyDescent="0.2">
      <c r="B19" s="464" t="s">
        <v>188</v>
      </c>
      <c r="C19" s="465">
        <v>32</v>
      </c>
      <c r="D19" s="472">
        <v>2056</v>
      </c>
      <c r="E19" s="466">
        <f>SUM(D19)/D17*100</f>
        <v>15.853188372272342</v>
      </c>
    </row>
    <row r="20" spans="2:5" x14ac:dyDescent="0.2">
      <c r="B20" s="464" t="s">
        <v>189</v>
      </c>
      <c r="C20" s="465">
        <v>33</v>
      </c>
      <c r="D20" s="472">
        <v>3382</v>
      </c>
      <c r="E20" s="466">
        <f>SUM(D20)/D17*100</f>
        <v>26.077569589019973</v>
      </c>
    </row>
    <row r="21" spans="2:5" x14ac:dyDescent="0.2">
      <c r="B21" s="464" t="s">
        <v>190</v>
      </c>
      <c r="C21" s="465">
        <v>34</v>
      </c>
      <c r="D21" s="472">
        <v>1004</v>
      </c>
      <c r="E21" s="466">
        <f>SUM(D21)/D17*100</f>
        <v>7.7415375125298791</v>
      </c>
    </row>
    <row r="22" spans="2:5" ht="15" thickBot="1" x14ac:dyDescent="0.25">
      <c r="B22" s="474" t="s">
        <v>191</v>
      </c>
      <c r="C22" s="475">
        <v>35</v>
      </c>
      <c r="D22" s="475">
        <v>585</v>
      </c>
      <c r="E22" s="476">
        <f>SUM(D22)/D17*100</f>
        <v>4.510756419153366</v>
      </c>
    </row>
    <row r="23" spans="2:5" ht="29.25" thickBot="1" x14ac:dyDescent="0.25">
      <c r="B23" s="456" t="s">
        <v>176</v>
      </c>
      <c r="C23" s="457" t="s">
        <v>177</v>
      </c>
      <c r="D23" s="457" t="s">
        <v>178</v>
      </c>
      <c r="E23" s="458" t="s">
        <v>130</v>
      </c>
    </row>
    <row r="24" spans="2:5" ht="28.5" customHeight="1" thickBot="1" x14ac:dyDescent="0.25">
      <c r="B24" s="501" t="s">
        <v>386</v>
      </c>
      <c r="C24" s="459">
        <v>4</v>
      </c>
      <c r="D24" s="470">
        <f>SUM(D25:D28)</f>
        <v>3655</v>
      </c>
      <c r="E24" s="460">
        <f>SUM(D24)/D62*100</f>
        <v>4.59078577170418</v>
      </c>
    </row>
    <row r="25" spans="2:5" ht="15" customHeight="1" x14ac:dyDescent="0.2">
      <c r="B25" s="461" t="s">
        <v>381</v>
      </c>
      <c r="C25" s="462">
        <v>41</v>
      </c>
      <c r="D25" s="471">
        <v>1417</v>
      </c>
      <c r="E25" s="463">
        <f>SUM(D25)/D24*100</f>
        <v>38.768809849521205</v>
      </c>
    </row>
    <row r="26" spans="2:5" x14ac:dyDescent="0.2">
      <c r="B26" s="464" t="s">
        <v>192</v>
      </c>
      <c r="C26" s="465">
        <v>42</v>
      </c>
      <c r="D26" s="465">
        <v>770</v>
      </c>
      <c r="E26" s="466">
        <f>SUM(D26)/D24*100</f>
        <v>21.06703146374829</v>
      </c>
    </row>
    <row r="27" spans="2:5" x14ac:dyDescent="0.2">
      <c r="B27" s="464" t="s">
        <v>382</v>
      </c>
      <c r="C27" s="465">
        <v>43</v>
      </c>
      <c r="D27" s="472">
        <v>1264</v>
      </c>
      <c r="E27" s="466">
        <f>SUM(D27)/D24*100</f>
        <v>34.582763337893297</v>
      </c>
    </row>
    <row r="28" spans="2:5" ht="15" thickBot="1" x14ac:dyDescent="0.25">
      <c r="B28" s="467" t="s">
        <v>193</v>
      </c>
      <c r="C28" s="468">
        <v>44</v>
      </c>
      <c r="D28" s="468">
        <v>204</v>
      </c>
      <c r="E28" s="469">
        <f>SUM(D28)/D24*100</f>
        <v>5.5813953488372094</v>
      </c>
    </row>
    <row r="29" spans="2:5" ht="29.25" customHeight="1" thickBot="1" x14ac:dyDescent="0.25">
      <c r="B29" s="501" t="s">
        <v>387</v>
      </c>
      <c r="C29" s="459">
        <v>5</v>
      </c>
      <c r="D29" s="470">
        <f>SUM(D30:D33)</f>
        <v>16343</v>
      </c>
      <c r="E29" s="460">
        <f>SUM(D29)/D62*100</f>
        <v>20.527280948553052</v>
      </c>
    </row>
    <row r="30" spans="2:5" x14ac:dyDescent="0.2">
      <c r="B30" s="461" t="s">
        <v>194</v>
      </c>
      <c r="C30" s="462">
        <v>51</v>
      </c>
      <c r="D30" s="471">
        <v>7127</v>
      </c>
      <c r="E30" s="463">
        <f>SUM(D30)/D29*100</f>
        <v>43.608884537722567</v>
      </c>
    </row>
    <row r="31" spans="2:5" x14ac:dyDescent="0.2">
      <c r="B31" s="464" t="s">
        <v>195</v>
      </c>
      <c r="C31" s="465">
        <v>52</v>
      </c>
      <c r="D31" s="472">
        <v>8327</v>
      </c>
      <c r="E31" s="466">
        <f>SUM(D31)/D29*100</f>
        <v>50.951477696873283</v>
      </c>
    </row>
    <row r="32" spans="2:5" x14ac:dyDescent="0.2">
      <c r="B32" s="464" t="s">
        <v>196</v>
      </c>
      <c r="C32" s="465">
        <v>53</v>
      </c>
      <c r="D32" s="465">
        <v>457</v>
      </c>
      <c r="E32" s="466">
        <f>SUM(D32)/D29*100</f>
        <v>2.7963042281098938</v>
      </c>
    </row>
    <row r="33" spans="2:5" ht="15" thickBot="1" x14ac:dyDescent="0.25">
      <c r="B33" s="467" t="s">
        <v>197</v>
      </c>
      <c r="C33" s="468">
        <v>54</v>
      </c>
      <c r="D33" s="468">
        <v>432</v>
      </c>
      <c r="E33" s="469">
        <f>SUM(D33)/D29*100</f>
        <v>2.6433335372942546</v>
      </c>
    </row>
    <row r="34" spans="2:5" ht="30" customHeight="1" thickBot="1" x14ac:dyDescent="0.25">
      <c r="B34" s="501" t="s">
        <v>388</v>
      </c>
      <c r="C34" s="459">
        <v>6</v>
      </c>
      <c r="D34" s="470">
        <f>SUM(D35:D37)</f>
        <v>1532</v>
      </c>
      <c r="E34" s="460">
        <f>SUM(D34)/D62*100</f>
        <v>1.9242363344051445</v>
      </c>
    </row>
    <row r="35" spans="2:5" x14ac:dyDescent="0.2">
      <c r="B35" s="461" t="s">
        <v>198</v>
      </c>
      <c r="C35" s="462">
        <v>61</v>
      </c>
      <c r="D35" s="471">
        <v>1151</v>
      </c>
      <c r="E35" s="463">
        <f>SUM(D35)/D34*100</f>
        <v>75.130548302872057</v>
      </c>
    </row>
    <row r="36" spans="2:5" x14ac:dyDescent="0.2">
      <c r="B36" s="464" t="s">
        <v>199</v>
      </c>
      <c r="C36" s="465">
        <v>62</v>
      </c>
      <c r="D36" s="465">
        <v>295</v>
      </c>
      <c r="E36" s="466">
        <f>SUM(D36)/D34*100</f>
        <v>19.255874673629243</v>
      </c>
    </row>
    <row r="37" spans="2:5" ht="15" thickBot="1" x14ac:dyDescent="0.25">
      <c r="B37" s="474" t="s">
        <v>200</v>
      </c>
      <c r="C37" s="475">
        <v>63</v>
      </c>
      <c r="D37" s="475">
        <v>86</v>
      </c>
      <c r="E37" s="476">
        <f>SUM(D37)/D34*100</f>
        <v>5.6135770234986948</v>
      </c>
    </row>
    <row r="38" spans="2:5" ht="33" customHeight="1" thickBot="1" x14ac:dyDescent="0.25">
      <c r="B38" s="456" t="s">
        <v>176</v>
      </c>
      <c r="C38" s="457" t="s">
        <v>177</v>
      </c>
      <c r="D38" s="457" t="s">
        <v>178</v>
      </c>
      <c r="E38" s="458" t="s">
        <v>130</v>
      </c>
    </row>
    <row r="39" spans="2:5" ht="29.25" customHeight="1" thickBot="1" x14ac:dyDescent="0.25">
      <c r="B39" s="501" t="s">
        <v>389</v>
      </c>
      <c r="C39" s="459">
        <v>7</v>
      </c>
      <c r="D39" s="470">
        <f>SUM(D40:D44)</f>
        <v>21427</v>
      </c>
      <c r="E39" s="460">
        <f>SUM(D39)/D62*100</f>
        <v>26.91293207395498</v>
      </c>
    </row>
    <row r="40" spans="2:5" x14ac:dyDescent="0.2">
      <c r="B40" s="461" t="s">
        <v>383</v>
      </c>
      <c r="C40" s="462">
        <v>71</v>
      </c>
      <c r="D40" s="471">
        <v>5435</v>
      </c>
      <c r="E40" s="463">
        <f>SUM(D40)/D39*100</f>
        <v>25.365193447519484</v>
      </c>
    </row>
    <row r="41" spans="2:5" x14ac:dyDescent="0.2">
      <c r="B41" s="464" t="s">
        <v>201</v>
      </c>
      <c r="C41" s="465">
        <v>72</v>
      </c>
      <c r="D41" s="472">
        <v>7256</v>
      </c>
      <c r="E41" s="466">
        <f>SUM(D41)/D39*100</f>
        <v>33.863816679889858</v>
      </c>
    </row>
    <row r="42" spans="2:5" x14ac:dyDescent="0.2">
      <c r="B42" s="464" t="s">
        <v>202</v>
      </c>
      <c r="C42" s="465">
        <v>73</v>
      </c>
      <c r="D42" s="472">
        <v>1057</v>
      </c>
      <c r="E42" s="466">
        <f>SUM(D42)/D39*100</f>
        <v>4.9330284220842859</v>
      </c>
    </row>
    <row r="43" spans="2:5" x14ac:dyDescent="0.2">
      <c r="B43" s="464" t="s">
        <v>203</v>
      </c>
      <c r="C43" s="465">
        <v>74</v>
      </c>
      <c r="D43" s="472">
        <v>1497</v>
      </c>
      <c r="E43" s="466">
        <f>SUM(D43)/D39*100</f>
        <v>6.9865123442385766</v>
      </c>
    </row>
    <row r="44" spans="2:5" ht="29.25" thickBot="1" x14ac:dyDescent="0.25">
      <c r="B44" s="474" t="s">
        <v>396</v>
      </c>
      <c r="C44" s="475">
        <v>75</v>
      </c>
      <c r="D44" s="477">
        <v>6182</v>
      </c>
      <c r="E44" s="476">
        <f>SUM(D44)/D39*100</f>
        <v>28.85144910626779</v>
      </c>
    </row>
    <row r="45" spans="2:5" ht="30" customHeight="1" thickBot="1" x14ac:dyDescent="0.25">
      <c r="B45" s="501" t="s">
        <v>390</v>
      </c>
      <c r="C45" s="459">
        <v>8</v>
      </c>
      <c r="D45" s="470">
        <f>SUM(D46:D48)</f>
        <v>5147</v>
      </c>
      <c r="E45" s="460">
        <f>SUM(D45)/D62*100</f>
        <v>6.464780948553055</v>
      </c>
    </row>
    <row r="46" spans="2:5" x14ac:dyDescent="0.2">
      <c r="B46" s="461" t="s">
        <v>204</v>
      </c>
      <c r="C46" s="462">
        <v>81</v>
      </c>
      <c r="D46" s="471">
        <v>2481</v>
      </c>
      <c r="E46" s="463">
        <f>SUM(D46)/D45*100</f>
        <v>48.202836603846897</v>
      </c>
    </row>
    <row r="47" spans="2:5" x14ac:dyDescent="0.2">
      <c r="B47" s="464" t="s">
        <v>205</v>
      </c>
      <c r="C47" s="465">
        <v>82</v>
      </c>
      <c r="D47" s="465">
        <v>548</v>
      </c>
      <c r="E47" s="466">
        <f>SUM(D47)/D45*100</f>
        <v>10.646978822615115</v>
      </c>
    </row>
    <row r="48" spans="2:5" ht="15" thickBot="1" x14ac:dyDescent="0.25">
      <c r="B48" s="474" t="s">
        <v>206</v>
      </c>
      <c r="C48" s="475">
        <v>83</v>
      </c>
      <c r="D48" s="477">
        <v>2118</v>
      </c>
      <c r="E48" s="476">
        <f>SUM(D48)/D45*100</f>
        <v>41.150184573537985</v>
      </c>
    </row>
    <row r="49" spans="2:5" ht="29.25" thickBot="1" x14ac:dyDescent="0.25">
      <c r="B49" s="456" t="s">
        <v>176</v>
      </c>
      <c r="C49" s="457" t="s">
        <v>177</v>
      </c>
      <c r="D49" s="457" t="s">
        <v>178</v>
      </c>
      <c r="E49" s="458" t="s">
        <v>130</v>
      </c>
    </row>
    <row r="50" spans="2:5" ht="27" customHeight="1" thickBot="1" x14ac:dyDescent="0.25">
      <c r="B50" s="501" t="s">
        <v>391</v>
      </c>
      <c r="C50" s="459">
        <v>9</v>
      </c>
      <c r="D50" s="470">
        <f>SUM(D51:D56)</f>
        <v>7088</v>
      </c>
      <c r="E50" s="460">
        <f>SUM(D50)/D62*100</f>
        <v>8.9027331189710601</v>
      </c>
    </row>
    <row r="51" spans="2:5" x14ac:dyDescent="0.2">
      <c r="B51" s="461" t="s">
        <v>207</v>
      </c>
      <c r="C51" s="462">
        <v>91</v>
      </c>
      <c r="D51" s="471">
        <v>1494</v>
      </c>
      <c r="E51" s="463">
        <f>SUM(D51)/D50*100</f>
        <v>21.07787810383747</v>
      </c>
    </row>
    <row r="52" spans="2:5" x14ac:dyDescent="0.2">
      <c r="B52" s="464" t="s">
        <v>208</v>
      </c>
      <c r="C52" s="465">
        <v>92</v>
      </c>
      <c r="D52" s="465">
        <v>270</v>
      </c>
      <c r="E52" s="466">
        <f>SUM(D52)/D50*100</f>
        <v>3.8092550790067721</v>
      </c>
    </row>
    <row r="53" spans="2:5" ht="28.5" x14ac:dyDescent="0.2">
      <c r="B53" s="464" t="s">
        <v>209</v>
      </c>
      <c r="C53" s="465">
        <v>93</v>
      </c>
      <c r="D53" s="472">
        <v>3883</v>
      </c>
      <c r="E53" s="466">
        <f>SUM(D53)/D50*100</f>
        <v>54.782731376975171</v>
      </c>
    </row>
    <row r="54" spans="2:5" x14ac:dyDescent="0.2">
      <c r="B54" s="464" t="s">
        <v>210</v>
      </c>
      <c r="C54" s="465">
        <v>94</v>
      </c>
      <c r="D54" s="465">
        <v>417</v>
      </c>
      <c r="E54" s="466">
        <f>SUM(D54)/D50*100</f>
        <v>5.8831828442437919</v>
      </c>
    </row>
    <row r="55" spans="2:5" x14ac:dyDescent="0.2">
      <c r="B55" s="464" t="s">
        <v>211</v>
      </c>
      <c r="C55" s="465">
        <v>95</v>
      </c>
      <c r="D55" s="465">
        <v>16</v>
      </c>
      <c r="E55" s="466">
        <f>SUM(D55)/D50*100</f>
        <v>0.22573363431151239</v>
      </c>
    </row>
    <row r="56" spans="2:5" ht="15" thickBot="1" x14ac:dyDescent="0.25">
      <c r="B56" s="467" t="s">
        <v>212</v>
      </c>
      <c r="C56" s="468">
        <v>96</v>
      </c>
      <c r="D56" s="473">
        <v>1008</v>
      </c>
      <c r="E56" s="469">
        <f>SUM(D56)/D50*100</f>
        <v>14.221218961625281</v>
      </c>
    </row>
    <row r="57" spans="2:5" ht="24.75" customHeight="1" thickBot="1" x14ac:dyDescent="0.25">
      <c r="B57" s="501" t="s">
        <v>392</v>
      </c>
      <c r="C57" s="459">
        <v>0</v>
      </c>
      <c r="D57" s="459">
        <f>SUM(D58:D60)</f>
        <v>38</v>
      </c>
      <c r="E57" s="478">
        <f>SUM(D57)/D62*100</f>
        <v>4.7729099678456594E-2</v>
      </c>
    </row>
    <row r="58" spans="2:5" x14ac:dyDescent="0.2">
      <c r="B58" s="461" t="s">
        <v>213</v>
      </c>
      <c r="C58" s="462">
        <v>1</v>
      </c>
      <c r="D58" s="462">
        <v>1</v>
      </c>
      <c r="E58" s="463">
        <f>SUM(D58)/D57*100</f>
        <v>2.6315789473684208</v>
      </c>
    </row>
    <row r="59" spans="2:5" x14ac:dyDescent="0.2">
      <c r="B59" s="464" t="s">
        <v>214</v>
      </c>
      <c r="C59" s="465">
        <v>2</v>
      </c>
      <c r="D59" s="465">
        <v>0</v>
      </c>
      <c r="E59" s="466">
        <f>SUM(D59)/D57*100</f>
        <v>0</v>
      </c>
    </row>
    <row r="60" spans="2:5" ht="13.5" customHeight="1" thickBot="1" x14ac:dyDescent="0.25">
      <c r="B60" s="467" t="s">
        <v>215</v>
      </c>
      <c r="C60" s="468">
        <v>3</v>
      </c>
      <c r="D60" s="468">
        <v>37</v>
      </c>
      <c r="E60" s="469">
        <f>SUM(D60)/D57*100</f>
        <v>97.368421052631575</v>
      </c>
    </row>
    <row r="61" spans="2:5" ht="21" customHeight="1" thickBot="1" x14ac:dyDescent="0.25">
      <c r="B61" s="591" t="s">
        <v>393</v>
      </c>
      <c r="C61" s="459" t="s">
        <v>133</v>
      </c>
      <c r="D61" s="470">
        <v>12363</v>
      </c>
      <c r="E61" s="596">
        <f>SUM(D61)/D63*100</f>
        <v>13.441111558073038</v>
      </c>
    </row>
    <row r="62" spans="2:5" ht="18.75" customHeight="1" thickBot="1" x14ac:dyDescent="0.25">
      <c r="B62" s="592" t="s">
        <v>394</v>
      </c>
      <c r="C62" s="459" t="s">
        <v>134</v>
      </c>
      <c r="D62" s="470">
        <f>SUM(D63)-D61</f>
        <v>79616</v>
      </c>
      <c r="E62" s="460">
        <v>100</v>
      </c>
    </row>
    <row r="63" spans="2:5" ht="30" customHeight="1" thickBot="1" x14ac:dyDescent="0.25">
      <c r="B63" s="488" t="s">
        <v>395</v>
      </c>
      <c r="C63" s="593" t="s">
        <v>135</v>
      </c>
      <c r="D63" s="594">
        <v>91979</v>
      </c>
      <c r="E63" s="595" t="s">
        <v>108</v>
      </c>
    </row>
    <row r="64" spans="2:5" ht="15" x14ac:dyDescent="0.25">
      <c r="B64" s="512" t="s">
        <v>397</v>
      </c>
    </row>
    <row r="65" spans="2:2" ht="15" x14ac:dyDescent="0.25">
      <c r="B65" s="6" t="s">
        <v>398</v>
      </c>
    </row>
    <row r="66" spans="2:2" ht="15" x14ac:dyDescent="0.25">
      <c r="B66" s="6" t="s">
        <v>399</v>
      </c>
    </row>
  </sheetData>
  <printOptions horizontalCentered="1"/>
  <pageMargins left="0" right="0" top="0" bottom="0" header="0" footer="0"/>
  <pageSetup paperSize="9" scale="6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F20"/>
  <sheetViews>
    <sheetView showGridLines="0" workbookViewId="0">
      <selection activeCell="B1" sqref="B1"/>
    </sheetView>
  </sheetViews>
  <sheetFormatPr defaultRowHeight="15" x14ac:dyDescent="0.25"/>
  <cols>
    <col min="1" max="1" width="3.42578125" customWidth="1"/>
    <col min="2" max="2" width="42" customWidth="1"/>
    <col min="3" max="3" width="11.7109375" customWidth="1"/>
    <col min="4" max="4" width="12.140625" customWidth="1"/>
    <col min="5" max="5" width="12.7109375" customWidth="1"/>
    <col min="6" max="6" width="13" customWidth="1"/>
  </cols>
  <sheetData>
    <row r="2" spans="2:6" x14ac:dyDescent="0.25">
      <c r="B2" s="492" t="s">
        <v>379</v>
      </c>
    </row>
    <row r="3" spans="2:6" x14ac:dyDescent="0.25">
      <c r="B3" s="119" t="s">
        <v>249</v>
      </c>
    </row>
    <row r="4" spans="2:6" ht="14.25" customHeight="1" thickBot="1" x14ac:dyDescent="0.3"/>
    <row r="5" spans="2:6" ht="23.25" customHeight="1" x14ac:dyDescent="0.25">
      <c r="B5" s="780" t="s">
        <v>176</v>
      </c>
      <c r="C5" s="782" t="s">
        <v>177</v>
      </c>
      <c r="D5" s="784" t="s">
        <v>159</v>
      </c>
      <c r="E5" s="785"/>
      <c r="F5" s="786" t="s">
        <v>90</v>
      </c>
    </row>
    <row r="6" spans="2:6" ht="27.75" customHeight="1" thickBot="1" x14ac:dyDescent="0.3">
      <c r="B6" s="781"/>
      <c r="C6" s="783"/>
      <c r="D6" s="479" t="s">
        <v>269</v>
      </c>
      <c r="E6" s="479" t="s">
        <v>270</v>
      </c>
      <c r="F6" s="787"/>
    </row>
    <row r="7" spans="2:6" ht="26.25" customHeight="1" x14ac:dyDescent="0.25">
      <c r="B7" s="480" t="s">
        <v>294</v>
      </c>
      <c r="C7" s="481">
        <v>1</v>
      </c>
      <c r="D7" s="481">
        <v>530</v>
      </c>
      <c r="E7" s="481">
        <v>510</v>
      </c>
      <c r="F7" s="482">
        <f>SUM(E7)-D7</f>
        <v>-20</v>
      </c>
    </row>
    <row r="8" spans="2:6" ht="23.25" customHeight="1" x14ac:dyDescent="0.25">
      <c r="B8" s="483" t="s">
        <v>218</v>
      </c>
      <c r="C8" s="484">
        <v>2</v>
      </c>
      <c r="D8" s="450">
        <v>12965</v>
      </c>
      <c r="E8" s="450">
        <v>10907</v>
      </c>
      <c r="F8" s="451">
        <f>SUM(E8)-D8</f>
        <v>-2058</v>
      </c>
    </row>
    <row r="9" spans="2:6" ht="24" customHeight="1" x14ac:dyDescent="0.25">
      <c r="B9" s="483" t="s">
        <v>219</v>
      </c>
      <c r="C9" s="484">
        <v>3</v>
      </c>
      <c r="D9" s="450">
        <v>15280</v>
      </c>
      <c r="E9" s="450">
        <v>12969</v>
      </c>
      <c r="F9" s="451">
        <f t="shared" ref="F9:F16" si="0">SUM(E9)-D9</f>
        <v>-2311</v>
      </c>
    </row>
    <row r="10" spans="2:6" ht="19.5" customHeight="1" x14ac:dyDescent="0.25">
      <c r="B10" s="483" t="s">
        <v>220</v>
      </c>
      <c r="C10" s="484">
        <v>4</v>
      </c>
      <c r="D10" s="450">
        <v>4116</v>
      </c>
      <c r="E10" s="450">
        <v>3655</v>
      </c>
      <c r="F10" s="451">
        <f t="shared" si="0"/>
        <v>-461</v>
      </c>
    </row>
    <row r="11" spans="2:6" ht="22.5" customHeight="1" x14ac:dyDescent="0.25">
      <c r="B11" s="483" t="s">
        <v>221</v>
      </c>
      <c r="C11" s="484">
        <v>5</v>
      </c>
      <c r="D11" s="450">
        <v>18537</v>
      </c>
      <c r="E11" s="450">
        <v>16343</v>
      </c>
      <c r="F11" s="451">
        <f t="shared" si="0"/>
        <v>-2194</v>
      </c>
    </row>
    <row r="12" spans="2:6" ht="23.25" customHeight="1" x14ac:dyDescent="0.25">
      <c r="B12" s="483" t="s">
        <v>222</v>
      </c>
      <c r="C12" s="484">
        <v>6</v>
      </c>
      <c r="D12" s="450">
        <v>1943</v>
      </c>
      <c r="E12" s="450">
        <v>1532</v>
      </c>
      <c r="F12" s="451">
        <f t="shared" si="0"/>
        <v>-411</v>
      </c>
    </row>
    <row r="13" spans="2:6" ht="23.25" customHeight="1" x14ac:dyDescent="0.25">
      <c r="B13" s="483" t="s">
        <v>223</v>
      </c>
      <c r="C13" s="484">
        <v>7</v>
      </c>
      <c r="D13" s="450">
        <v>25611</v>
      </c>
      <c r="E13" s="450">
        <v>21427</v>
      </c>
      <c r="F13" s="451">
        <f t="shared" si="0"/>
        <v>-4184</v>
      </c>
    </row>
    <row r="14" spans="2:6" ht="25.5" customHeight="1" x14ac:dyDescent="0.25">
      <c r="B14" s="483" t="s">
        <v>224</v>
      </c>
      <c r="C14" s="484">
        <v>8</v>
      </c>
      <c r="D14" s="450">
        <v>6018</v>
      </c>
      <c r="E14" s="450">
        <v>5147</v>
      </c>
      <c r="F14" s="451">
        <f t="shared" si="0"/>
        <v>-871</v>
      </c>
    </row>
    <row r="15" spans="2:6" ht="27" customHeight="1" x14ac:dyDescent="0.25">
      <c r="B15" s="483" t="s">
        <v>225</v>
      </c>
      <c r="C15" s="484">
        <v>9</v>
      </c>
      <c r="D15" s="450">
        <v>8466</v>
      </c>
      <c r="E15" s="450">
        <v>7088</v>
      </c>
      <c r="F15" s="451">
        <f t="shared" si="0"/>
        <v>-1378</v>
      </c>
    </row>
    <row r="16" spans="2:6" ht="24.75" customHeight="1" thickBot="1" x14ac:dyDescent="0.3">
      <c r="B16" s="485" t="s">
        <v>226</v>
      </c>
      <c r="C16" s="486">
        <v>0</v>
      </c>
      <c r="D16" s="486">
        <v>41</v>
      </c>
      <c r="E16" s="486">
        <v>38</v>
      </c>
      <c r="F16" s="487">
        <f t="shared" si="0"/>
        <v>-3</v>
      </c>
    </row>
    <row r="17" spans="2:6" ht="19.5" customHeight="1" x14ac:dyDescent="0.25">
      <c r="B17" s="587" t="s">
        <v>216</v>
      </c>
      <c r="C17" s="588" t="s">
        <v>133</v>
      </c>
      <c r="D17" s="579">
        <v>14060</v>
      </c>
      <c r="E17" s="579">
        <v>12363</v>
      </c>
      <c r="F17" s="580">
        <f>SUM(E17)-D17</f>
        <v>-1697</v>
      </c>
    </row>
    <row r="18" spans="2:6" ht="18.75" customHeight="1" thickBot="1" x14ac:dyDescent="0.3">
      <c r="B18" s="589" t="s">
        <v>227</v>
      </c>
      <c r="C18" s="590" t="s">
        <v>134</v>
      </c>
      <c r="D18" s="454">
        <f>SUM(D7:D16)</f>
        <v>93507</v>
      </c>
      <c r="E18" s="454">
        <f>SUM(E7:E16)</f>
        <v>79616</v>
      </c>
      <c r="F18" s="455">
        <f>SUM(E18)-D18</f>
        <v>-13891</v>
      </c>
    </row>
    <row r="19" spans="2:6" ht="26.25" customHeight="1" thickBot="1" x14ac:dyDescent="0.3">
      <c r="B19" s="488" t="s">
        <v>228</v>
      </c>
      <c r="C19" s="489" t="s">
        <v>135</v>
      </c>
      <c r="D19" s="490">
        <f>SUM(D17:D18)</f>
        <v>107567</v>
      </c>
      <c r="E19" s="490">
        <f>SUM(E17:E18)</f>
        <v>91979</v>
      </c>
      <c r="F19" s="491">
        <f>SUM(E19)-D19</f>
        <v>-15588</v>
      </c>
    </row>
    <row r="20" spans="2:6" x14ac:dyDescent="0.25">
      <c r="D20" s="192"/>
      <c r="E20" s="192"/>
    </row>
  </sheetData>
  <mergeCells count="4">
    <mergeCell ref="B5:B6"/>
    <mergeCell ref="C5:C6"/>
    <mergeCell ref="D5:E5"/>
    <mergeCell ref="F5:F6"/>
  </mergeCells>
  <printOptions horizontalCentered="1"/>
  <pageMargins left="0" right="0.39370078740157483" top="0.98425196850393704" bottom="0" header="0" footer="0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H33"/>
  <sheetViews>
    <sheetView workbookViewId="0">
      <selection activeCell="B1" sqref="B1"/>
    </sheetView>
  </sheetViews>
  <sheetFormatPr defaultRowHeight="15" x14ac:dyDescent="0.25"/>
  <cols>
    <col min="1" max="1" width="5" style="6" customWidth="1"/>
    <col min="2" max="2" width="23.5703125" style="6" customWidth="1"/>
    <col min="3" max="3" width="13.7109375" style="6" customWidth="1"/>
    <col min="4" max="4" width="15.42578125" style="6" customWidth="1"/>
    <col min="5" max="5" width="14.5703125" style="6" customWidth="1"/>
    <col min="6" max="6" width="12.85546875" style="6" customWidth="1"/>
    <col min="7" max="7" width="9.140625" style="6"/>
    <col min="8" max="8" width="10.42578125" style="6" bestFit="1" customWidth="1"/>
    <col min="9" max="16384" width="9.140625" style="6"/>
  </cols>
  <sheetData>
    <row r="2" spans="2:8" x14ac:dyDescent="0.25">
      <c r="B2" s="212" t="s">
        <v>355</v>
      </c>
    </row>
    <row r="3" spans="2:8" x14ac:dyDescent="0.25">
      <c r="B3" s="212" t="s">
        <v>356</v>
      </c>
    </row>
    <row r="4" spans="2:8" ht="15.75" thickBot="1" x14ac:dyDescent="0.3"/>
    <row r="5" spans="2:8" ht="15.75" thickBot="1" x14ac:dyDescent="0.3">
      <c r="B5" s="373"/>
      <c r="C5" s="555"/>
      <c r="D5" s="380" t="s">
        <v>362</v>
      </c>
      <c r="E5" s="567"/>
      <c r="F5" s="556"/>
    </row>
    <row r="6" spans="2:8" ht="15.75" thickBot="1" x14ac:dyDescent="0.3">
      <c r="B6" s="378" t="s">
        <v>9</v>
      </c>
      <c r="C6" s="566"/>
      <c r="D6" s="379" t="s">
        <v>38</v>
      </c>
      <c r="E6" s="380"/>
      <c r="F6" s="556"/>
    </row>
    <row r="7" spans="2:8" ht="30.75" thickBot="1" x14ac:dyDescent="0.3">
      <c r="B7" s="557"/>
      <c r="C7" s="377" t="s">
        <v>354</v>
      </c>
      <c r="D7" s="371" t="s">
        <v>36</v>
      </c>
      <c r="E7" s="372" t="s">
        <v>37</v>
      </c>
      <c r="F7" s="372" t="s">
        <v>363</v>
      </c>
    </row>
    <row r="8" spans="2:8" ht="29.25" customHeight="1" thickBot="1" x14ac:dyDescent="0.3">
      <c r="B8" s="329" t="s">
        <v>10</v>
      </c>
      <c r="C8" s="558">
        <f>SUM(C9:C33)</f>
        <v>41480</v>
      </c>
      <c r="D8" s="332">
        <f>SUM(D9:D33)</f>
        <v>17945</v>
      </c>
      <c r="E8" s="559">
        <f>SUM(E9:E33)</f>
        <v>6093</v>
      </c>
      <c r="F8" s="559">
        <f>SUM(F9:F33)</f>
        <v>7604</v>
      </c>
      <c r="H8" s="194"/>
    </row>
    <row r="9" spans="2:8" x14ac:dyDescent="0.25">
      <c r="B9" s="7" t="s">
        <v>11</v>
      </c>
      <c r="C9" s="273">
        <v>440</v>
      </c>
      <c r="D9" s="43">
        <v>324</v>
      </c>
      <c r="E9" s="354">
        <v>101</v>
      </c>
      <c r="F9" s="354">
        <v>97</v>
      </c>
    </row>
    <row r="10" spans="2:8" x14ac:dyDescent="0.25">
      <c r="B10" s="9" t="s">
        <v>12</v>
      </c>
      <c r="C10" s="275">
        <v>757</v>
      </c>
      <c r="D10" s="10">
        <v>650</v>
      </c>
      <c r="E10" s="12">
        <v>225</v>
      </c>
      <c r="F10" s="12">
        <v>5</v>
      </c>
    </row>
    <row r="11" spans="2:8" x14ac:dyDescent="0.25">
      <c r="B11" s="9" t="s">
        <v>13</v>
      </c>
      <c r="C11" s="275">
        <v>2745</v>
      </c>
      <c r="D11" s="10">
        <v>817</v>
      </c>
      <c r="E11" s="12">
        <v>268</v>
      </c>
      <c r="F11" s="12">
        <v>389</v>
      </c>
    </row>
    <row r="12" spans="2:8" x14ac:dyDescent="0.25">
      <c r="B12" s="9" t="s">
        <v>14</v>
      </c>
      <c r="C12" s="275">
        <v>3521</v>
      </c>
      <c r="D12" s="10">
        <v>1326</v>
      </c>
      <c r="E12" s="12">
        <v>384</v>
      </c>
      <c r="F12" s="12">
        <v>2191</v>
      </c>
    </row>
    <row r="13" spans="2:8" x14ac:dyDescent="0.25">
      <c r="B13" s="9" t="s">
        <v>15</v>
      </c>
      <c r="C13" s="275">
        <v>1429</v>
      </c>
      <c r="D13" s="10">
        <v>958</v>
      </c>
      <c r="E13" s="12">
        <v>246</v>
      </c>
      <c r="F13" s="12">
        <v>452</v>
      </c>
    </row>
    <row r="14" spans="2:8" x14ac:dyDescent="0.25">
      <c r="B14" s="9" t="s">
        <v>16</v>
      </c>
      <c r="C14" s="275">
        <v>1147</v>
      </c>
      <c r="D14" s="10">
        <v>738</v>
      </c>
      <c r="E14" s="12">
        <v>143</v>
      </c>
      <c r="F14" s="12">
        <v>389</v>
      </c>
    </row>
    <row r="15" spans="2:8" x14ac:dyDescent="0.25">
      <c r="B15" s="9" t="s">
        <v>17</v>
      </c>
      <c r="C15" s="275">
        <v>615</v>
      </c>
      <c r="D15" s="10">
        <v>304</v>
      </c>
      <c r="E15" s="12">
        <v>94</v>
      </c>
      <c r="F15" s="12">
        <v>234</v>
      </c>
    </row>
    <row r="16" spans="2:8" x14ac:dyDescent="0.25">
      <c r="B16" s="9" t="s">
        <v>18</v>
      </c>
      <c r="C16" s="275">
        <v>412</v>
      </c>
      <c r="D16" s="10">
        <v>215</v>
      </c>
      <c r="E16" s="12">
        <v>49</v>
      </c>
      <c r="F16" s="12">
        <v>166</v>
      </c>
    </row>
    <row r="17" spans="2:6" x14ac:dyDescent="0.25">
      <c r="B17" s="9" t="s">
        <v>19</v>
      </c>
      <c r="C17" s="275">
        <v>1337</v>
      </c>
      <c r="D17" s="10">
        <v>764</v>
      </c>
      <c r="E17" s="12">
        <v>300</v>
      </c>
      <c r="F17" s="12">
        <v>259</v>
      </c>
    </row>
    <row r="18" spans="2:6" x14ac:dyDescent="0.25">
      <c r="B18" s="9" t="s">
        <v>20</v>
      </c>
      <c r="C18" s="275">
        <v>1297</v>
      </c>
      <c r="D18" s="10">
        <v>721</v>
      </c>
      <c r="E18" s="12">
        <v>316</v>
      </c>
      <c r="F18" s="12">
        <v>567</v>
      </c>
    </row>
    <row r="19" spans="2:6" x14ac:dyDescent="0.25">
      <c r="B19" s="9" t="s">
        <v>21</v>
      </c>
      <c r="C19" s="275">
        <v>1304</v>
      </c>
      <c r="D19" s="10">
        <v>898</v>
      </c>
      <c r="E19" s="12">
        <v>292</v>
      </c>
      <c r="F19" s="12">
        <v>0</v>
      </c>
    </row>
    <row r="20" spans="2:6" x14ac:dyDescent="0.25">
      <c r="B20" s="9" t="s">
        <v>22</v>
      </c>
      <c r="C20" s="275">
        <v>3766</v>
      </c>
      <c r="D20" s="10">
        <v>1378</v>
      </c>
      <c r="E20" s="12">
        <v>294</v>
      </c>
      <c r="F20" s="12">
        <v>287</v>
      </c>
    </row>
    <row r="21" spans="2:6" x14ac:dyDescent="0.25">
      <c r="B21" s="9" t="s">
        <v>23</v>
      </c>
      <c r="C21" s="275">
        <v>998</v>
      </c>
      <c r="D21" s="10">
        <v>648</v>
      </c>
      <c r="E21" s="12">
        <v>243</v>
      </c>
      <c r="F21" s="12">
        <v>0</v>
      </c>
    </row>
    <row r="22" spans="2:6" x14ac:dyDescent="0.25">
      <c r="B22" s="15" t="s">
        <v>24</v>
      </c>
      <c r="C22" s="560">
        <v>559</v>
      </c>
      <c r="D22" s="36">
        <v>376</v>
      </c>
      <c r="E22" s="12">
        <v>217</v>
      </c>
      <c r="F22" s="12">
        <v>0</v>
      </c>
    </row>
    <row r="23" spans="2:6" x14ac:dyDescent="0.25">
      <c r="B23" s="15" t="s">
        <v>25</v>
      </c>
      <c r="C23" s="560">
        <v>1598</v>
      </c>
      <c r="D23" s="36">
        <v>1156</v>
      </c>
      <c r="E23" s="12">
        <v>506</v>
      </c>
      <c r="F23" s="12">
        <v>401</v>
      </c>
    </row>
    <row r="24" spans="2:6" x14ac:dyDescent="0.25">
      <c r="B24" s="15" t="s">
        <v>26</v>
      </c>
      <c r="C24" s="560">
        <v>1543</v>
      </c>
      <c r="D24" s="36">
        <v>714</v>
      </c>
      <c r="E24" s="12">
        <v>166</v>
      </c>
      <c r="F24" s="12">
        <v>731</v>
      </c>
    </row>
    <row r="25" spans="2:6" x14ac:dyDescent="0.25">
      <c r="B25" s="15" t="s">
        <v>27</v>
      </c>
      <c r="C25" s="560">
        <v>2549</v>
      </c>
      <c r="D25" s="36">
        <v>623</v>
      </c>
      <c r="E25" s="12">
        <v>244</v>
      </c>
      <c r="F25" s="12">
        <v>0</v>
      </c>
    </row>
    <row r="26" spans="2:6" x14ac:dyDescent="0.25">
      <c r="B26" s="15" t="s">
        <v>28</v>
      </c>
      <c r="C26" s="560">
        <v>1505</v>
      </c>
      <c r="D26" s="36">
        <v>659</v>
      </c>
      <c r="E26" s="12">
        <v>178</v>
      </c>
      <c r="F26" s="12">
        <v>305</v>
      </c>
    </row>
    <row r="27" spans="2:6" x14ac:dyDescent="0.25">
      <c r="B27" s="15" t="s">
        <v>29</v>
      </c>
      <c r="C27" s="560">
        <v>1439</v>
      </c>
      <c r="D27" s="36">
        <v>668</v>
      </c>
      <c r="E27" s="12">
        <v>272</v>
      </c>
      <c r="F27" s="12">
        <v>0</v>
      </c>
    </row>
    <row r="28" spans="2:6" x14ac:dyDescent="0.25">
      <c r="B28" s="15" t="s">
        <v>30</v>
      </c>
      <c r="C28" s="560">
        <v>1371</v>
      </c>
      <c r="D28" s="36">
        <v>906</v>
      </c>
      <c r="E28" s="12">
        <v>376</v>
      </c>
      <c r="F28" s="12">
        <v>477</v>
      </c>
    </row>
    <row r="29" spans="2:6" x14ac:dyDescent="0.25">
      <c r="B29" s="15" t="s">
        <v>31</v>
      </c>
      <c r="C29" s="560">
        <v>865</v>
      </c>
      <c r="D29" s="36">
        <v>453</v>
      </c>
      <c r="E29" s="12">
        <v>182</v>
      </c>
      <c r="F29" s="12">
        <v>106</v>
      </c>
    </row>
    <row r="30" spans="2:6" x14ac:dyDescent="0.25">
      <c r="B30" s="15" t="s">
        <v>32</v>
      </c>
      <c r="C30" s="560">
        <v>788</v>
      </c>
      <c r="D30" s="36">
        <v>394</v>
      </c>
      <c r="E30" s="12">
        <v>158</v>
      </c>
      <c r="F30" s="12">
        <v>280</v>
      </c>
    </row>
    <row r="31" spans="2:6" x14ac:dyDescent="0.25">
      <c r="B31" s="15" t="s">
        <v>33</v>
      </c>
      <c r="C31" s="560">
        <v>1272</v>
      </c>
      <c r="D31" s="36">
        <v>639</v>
      </c>
      <c r="E31" s="12">
        <v>265</v>
      </c>
      <c r="F31" s="12">
        <v>180</v>
      </c>
    </row>
    <row r="32" spans="2:6" x14ac:dyDescent="0.25">
      <c r="B32" s="15" t="s">
        <v>34</v>
      </c>
      <c r="C32" s="560">
        <v>7373</v>
      </c>
      <c r="D32" s="36">
        <v>1095</v>
      </c>
      <c r="E32" s="12">
        <v>345</v>
      </c>
      <c r="F32" s="12">
        <v>44</v>
      </c>
    </row>
    <row r="33" spans="2:6" ht="15.75" thickBot="1" x14ac:dyDescent="0.3">
      <c r="B33" s="16" t="s">
        <v>35</v>
      </c>
      <c r="C33" s="561">
        <v>850</v>
      </c>
      <c r="D33" s="37">
        <v>521</v>
      </c>
      <c r="E33" s="19">
        <v>229</v>
      </c>
      <c r="F33" s="19">
        <v>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J11"/>
  <sheetViews>
    <sheetView workbookViewId="0">
      <selection activeCell="B1" sqref="B1"/>
    </sheetView>
  </sheetViews>
  <sheetFormatPr defaultRowHeight="14.25" x14ac:dyDescent="0.2"/>
  <cols>
    <col min="1" max="1" width="3.140625" style="90" customWidth="1"/>
    <col min="2" max="2" width="36.5703125" style="90" customWidth="1"/>
    <col min="3" max="3" width="11.140625" style="90" customWidth="1"/>
    <col min="4" max="4" width="10.140625" style="90" customWidth="1"/>
    <col min="5" max="5" width="7.42578125" style="90" customWidth="1"/>
    <col min="6" max="6" width="10.85546875" style="90" customWidth="1"/>
    <col min="7" max="7" width="10.42578125" style="90" customWidth="1"/>
    <col min="8" max="8" width="7.42578125" style="90" customWidth="1"/>
    <col min="9" max="9" width="12.85546875" style="90" customWidth="1"/>
    <col min="10" max="10" width="13.28515625" style="90" customWidth="1"/>
    <col min="11" max="16384" width="9.140625" style="90"/>
  </cols>
  <sheetData>
    <row r="2" spans="2:10" x14ac:dyDescent="0.2">
      <c r="B2" s="212" t="s">
        <v>279</v>
      </c>
    </row>
    <row r="3" spans="2:10" ht="15" x14ac:dyDescent="0.25">
      <c r="B3" s="6" t="s">
        <v>278</v>
      </c>
    </row>
    <row r="4" spans="2:10" ht="12" customHeight="1" thickBot="1" x14ac:dyDescent="0.25">
      <c r="B4" s="193"/>
    </row>
    <row r="5" spans="2:10" ht="15" customHeight="1" x14ac:dyDescent="0.2">
      <c r="B5" s="637" t="s">
        <v>160</v>
      </c>
      <c r="C5" s="640" t="s">
        <v>269</v>
      </c>
      <c r="D5" s="641"/>
      <c r="E5" s="642"/>
      <c r="F5" s="640" t="s">
        <v>270</v>
      </c>
      <c r="G5" s="641"/>
      <c r="H5" s="642"/>
      <c r="I5" s="630" t="s">
        <v>127</v>
      </c>
      <c r="J5" s="633" t="s">
        <v>237</v>
      </c>
    </row>
    <row r="6" spans="2:10" ht="23.25" customHeight="1" x14ac:dyDescent="0.2">
      <c r="B6" s="638"/>
      <c r="C6" s="636" t="s">
        <v>1</v>
      </c>
      <c r="D6" s="643" t="s">
        <v>118</v>
      </c>
      <c r="E6" s="644"/>
      <c r="F6" s="636" t="s">
        <v>1</v>
      </c>
      <c r="G6" s="643" t="s">
        <v>118</v>
      </c>
      <c r="H6" s="644"/>
      <c r="I6" s="631"/>
      <c r="J6" s="634"/>
    </row>
    <row r="7" spans="2:10" ht="32.25" customHeight="1" thickBot="1" x14ac:dyDescent="0.25">
      <c r="B7" s="639"/>
      <c r="C7" s="632"/>
      <c r="D7" s="213" t="s">
        <v>100</v>
      </c>
      <c r="E7" s="214" t="s">
        <v>130</v>
      </c>
      <c r="F7" s="632"/>
      <c r="G7" s="213" t="s">
        <v>100</v>
      </c>
      <c r="H7" s="214" t="s">
        <v>130</v>
      </c>
      <c r="I7" s="632"/>
      <c r="J7" s="635"/>
    </row>
    <row r="8" spans="2:10" ht="25.5" customHeight="1" x14ac:dyDescent="0.2">
      <c r="B8" s="223" t="s">
        <v>1</v>
      </c>
      <c r="C8" s="219">
        <v>107567</v>
      </c>
      <c r="D8" s="220">
        <v>56384</v>
      </c>
      <c r="E8" s="221">
        <f>D8*100/C8</f>
        <v>52.417563007241995</v>
      </c>
      <c r="F8" s="219">
        <v>91979</v>
      </c>
      <c r="G8" s="220">
        <v>49766</v>
      </c>
      <c r="H8" s="221">
        <f>G8*100/F8</f>
        <v>54.105828504332514</v>
      </c>
      <c r="I8" s="222">
        <f>SUM(F8-C8)</f>
        <v>-15588</v>
      </c>
      <c r="J8" s="221">
        <f>SUM(I8/C8*100)</f>
        <v>-14.491433246255822</v>
      </c>
    </row>
    <row r="9" spans="2:10" ht="24" customHeight="1" x14ac:dyDescent="0.2">
      <c r="B9" s="91" t="s">
        <v>128</v>
      </c>
      <c r="C9" s="104">
        <v>88964</v>
      </c>
      <c r="D9" s="102">
        <v>45158</v>
      </c>
      <c r="E9" s="215">
        <f>D9*100/C9</f>
        <v>50.759857920057549</v>
      </c>
      <c r="F9" s="104">
        <v>76508</v>
      </c>
      <c r="G9" s="103">
        <v>40119</v>
      </c>
      <c r="H9" s="55">
        <f>G9*100/F9</f>
        <v>52.437653578710723</v>
      </c>
      <c r="I9" s="23">
        <f>SUM(F9-C9)</f>
        <v>-12456</v>
      </c>
      <c r="J9" s="3">
        <f>SUM(I9/C9*100)</f>
        <v>-14.001169012184702</v>
      </c>
    </row>
    <row r="10" spans="2:10" ht="39" customHeight="1" x14ac:dyDescent="0.2">
      <c r="B10" s="91" t="s">
        <v>124</v>
      </c>
      <c r="C10" s="100">
        <v>4277</v>
      </c>
      <c r="D10" s="23">
        <v>2301</v>
      </c>
      <c r="E10" s="215">
        <f>D10*100/C10</f>
        <v>53.799392097264437</v>
      </c>
      <c r="F10" s="100">
        <v>4029</v>
      </c>
      <c r="G10" s="2">
        <v>2183</v>
      </c>
      <c r="H10" s="55">
        <f>G10*100/F10</f>
        <v>54.182179200794245</v>
      </c>
      <c r="I10" s="23">
        <f>SUM(F10-C10)</f>
        <v>-248</v>
      </c>
      <c r="J10" s="3">
        <f>SUM(I10/C10*100)</f>
        <v>-5.798456862286649</v>
      </c>
    </row>
    <row r="11" spans="2:10" ht="24.75" customHeight="1" thickBot="1" x14ac:dyDescent="0.25">
      <c r="B11" s="179" t="s">
        <v>0</v>
      </c>
      <c r="C11" s="106">
        <v>18603</v>
      </c>
      <c r="D11" s="24">
        <v>11226</v>
      </c>
      <c r="E11" s="216">
        <f>D11*100/C11</f>
        <v>60.345105628124493</v>
      </c>
      <c r="F11" s="106">
        <v>15471</v>
      </c>
      <c r="G11" s="4">
        <v>9647</v>
      </c>
      <c r="H11" s="58">
        <f>G11*100/F11</f>
        <v>62.355374571779457</v>
      </c>
      <c r="I11" s="24">
        <f>SUM(F11-C11)</f>
        <v>-3132</v>
      </c>
      <c r="J11" s="5">
        <f>SUM(I11/C11*100)</f>
        <v>-16.835994194484762</v>
      </c>
    </row>
  </sheetData>
  <mergeCells count="9">
    <mergeCell ref="B5:B7"/>
    <mergeCell ref="C5:E5"/>
    <mergeCell ref="F5:H5"/>
    <mergeCell ref="I5:I7"/>
    <mergeCell ref="J5:J7"/>
    <mergeCell ref="C6:C7"/>
    <mergeCell ref="D6:E6"/>
    <mergeCell ref="F6:F7"/>
    <mergeCell ref="G6:H6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AD66"/>
  <sheetViews>
    <sheetView zoomScale="90" zoomScaleNormal="90" workbookViewId="0">
      <selection activeCell="B1" sqref="B1"/>
    </sheetView>
  </sheetViews>
  <sheetFormatPr defaultRowHeight="15" x14ac:dyDescent="0.25"/>
  <cols>
    <col min="1" max="1" width="3.140625" style="6" customWidth="1"/>
    <col min="2" max="2" width="24.5703125" style="6" customWidth="1"/>
    <col min="3" max="3" width="12" style="6" customWidth="1"/>
    <col min="4" max="4" width="13.42578125" style="6" customWidth="1"/>
    <col min="5" max="6" width="12" style="6" customWidth="1"/>
    <col min="7" max="7" width="12.7109375" style="6" customWidth="1"/>
    <col min="8" max="8" width="10.85546875" style="6" customWidth="1"/>
    <col min="9" max="9" width="12.85546875" style="6" customWidth="1"/>
    <col min="10" max="12" width="12.28515625" style="6" customWidth="1"/>
    <col min="13" max="13" width="2.7109375" style="6" customWidth="1"/>
    <col min="14" max="15" width="14.42578125" style="6" customWidth="1"/>
    <col min="16" max="16" width="3.7109375" style="6" customWidth="1"/>
    <col min="17" max="16384" width="9.140625" style="6"/>
  </cols>
  <sheetData>
    <row r="2" spans="2:30" x14ac:dyDescent="0.25">
      <c r="B2" s="212" t="s">
        <v>358</v>
      </c>
    </row>
    <row r="3" spans="2:30" x14ac:dyDescent="0.25">
      <c r="B3" s="6" t="s">
        <v>359</v>
      </c>
    </row>
    <row r="4" spans="2:30" ht="15.75" thickBot="1" x14ac:dyDescent="0.3">
      <c r="C4" s="797"/>
      <c r="D4" s="797"/>
      <c r="E4" s="797"/>
      <c r="F4" s="797"/>
      <c r="G4" s="797"/>
      <c r="H4" s="797"/>
      <c r="I4" s="797"/>
      <c r="J4" s="797"/>
      <c r="K4" s="385"/>
      <c r="L4" s="205"/>
    </row>
    <row r="5" spans="2:30" ht="22.5" customHeight="1" x14ac:dyDescent="0.25">
      <c r="B5" s="645" t="s">
        <v>162</v>
      </c>
      <c r="C5" s="723" t="s">
        <v>239</v>
      </c>
      <c r="D5" s="724"/>
      <c r="E5" s="724"/>
      <c r="F5" s="671"/>
      <c r="G5" s="671"/>
      <c r="H5" s="723" t="s">
        <v>271</v>
      </c>
      <c r="I5" s="724"/>
      <c r="J5" s="724"/>
      <c r="K5" s="671"/>
      <c r="L5" s="699"/>
      <c r="N5" s="792" t="s">
        <v>253</v>
      </c>
      <c r="O5" s="792" t="s">
        <v>296</v>
      </c>
    </row>
    <row r="6" spans="2:30" ht="15" customHeight="1" x14ac:dyDescent="0.25">
      <c r="B6" s="656"/>
      <c r="C6" s="788" t="s">
        <v>1</v>
      </c>
      <c r="D6" s="750" t="s">
        <v>38</v>
      </c>
      <c r="E6" s="684"/>
      <c r="F6" s="539"/>
      <c r="G6" s="790" t="s">
        <v>251</v>
      </c>
      <c r="H6" s="788" t="s">
        <v>1</v>
      </c>
      <c r="I6" s="750" t="s">
        <v>38</v>
      </c>
      <c r="J6" s="684"/>
      <c r="K6" s="539"/>
      <c r="L6" s="795" t="s">
        <v>251</v>
      </c>
      <c r="N6" s="793"/>
      <c r="O6" s="793"/>
    </row>
    <row r="7" spans="2:30" ht="55.5" customHeight="1" thickBot="1" x14ac:dyDescent="0.3">
      <c r="B7" s="646"/>
      <c r="C7" s="789"/>
      <c r="D7" s="493" t="s">
        <v>36</v>
      </c>
      <c r="E7" s="493" t="s">
        <v>37</v>
      </c>
      <c r="F7" s="622" t="s">
        <v>363</v>
      </c>
      <c r="G7" s="791"/>
      <c r="H7" s="789"/>
      <c r="I7" s="493" t="s">
        <v>36</v>
      </c>
      <c r="J7" s="493" t="s">
        <v>37</v>
      </c>
      <c r="K7" s="622" t="s">
        <v>363</v>
      </c>
      <c r="L7" s="796"/>
      <c r="N7" s="794"/>
      <c r="O7" s="794"/>
      <c r="Q7" s="562" t="s">
        <v>360</v>
      </c>
      <c r="R7" s="88">
        <v>1</v>
      </c>
      <c r="S7" s="88">
        <v>2</v>
      </c>
      <c r="T7" s="88">
        <v>3</v>
      </c>
      <c r="U7" s="88">
        <v>4</v>
      </c>
      <c r="V7" s="88">
        <v>5</v>
      </c>
      <c r="W7" s="88">
        <v>6</v>
      </c>
      <c r="X7" s="562" t="s">
        <v>361</v>
      </c>
      <c r="Y7" s="88">
        <v>1</v>
      </c>
      <c r="Z7" s="88">
        <v>2</v>
      </c>
      <c r="AA7" s="88">
        <v>3</v>
      </c>
      <c r="AB7" s="88">
        <v>4</v>
      </c>
      <c r="AC7" s="88">
        <v>5</v>
      </c>
      <c r="AD7" s="88">
        <v>6</v>
      </c>
    </row>
    <row r="8" spans="2:30" ht="38.25" customHeight="1" thickBot="1" x14ac:dyDescent="0.3">
      <c r="B8" s="395" t="s">
        <v>10</v>
      </c>
      <c r="C8" s="233">
        <f>SUM(C9:C33)</f>
        <v>38617</v>
      </c>
      <c r="D8" s="397">
        <f>SUM(D9:D33)</f>
        <v>19558</v>
      </c>
      <c r="E8" s="397">
        <f>SUM(E9:E33)</f>
        <v>6446</v>
      </c>
      <c r="F8" s="497">
        <f>SUM(F9:F33)</f>
        <v>5496</v>
      </c>
      <c r="G8" s="497">
        <f t="shared" ref="G8:G33" si="0">SUM(N8)/C8</f>
        <v>18.651086309138464</v>
      </c>
      <c r="H8" s="233">
        <f>SUM(H9:H33)</f>
        <v>41480</v>
      </c>
      <c r="I8" s="397">
        <f>SUM(I9:I33)</f>
        <v>17945</v>
      </c>
      <c r="J8" s="397">
        <f>SUM(J9:J33)</f>
        <v>6093</v>
      </c>
      <c r="K8" s="497">
        <f>SUM(K9:K33)</f>
        <v>7604</v>
      </c>
      <c r="L8" s="511">
        <f t="shared" ref="L8:L33" si="1">SUM(O8)/H8</f>
        <v>14.857425265188043</v>
      </c>
      <c r="N8" s="11">
        <v>720249</v>
      </c>
      <c r="O8" s="11">
        <f>SUM(O9:O33)</f>
        <v>616286</v>
      </c>
      <c r="Q8" s="11">
        <f t="shared" ref="Q8:Q33" si="2">SUM(R8:W8)</f>
        <v>720249</v>
      </c>
      <c r="R8" s="11">
        <f t="shared" ref="R8:W8" si="3">SUM(R9:R33)</f>
        <v>129157</v>
      </c>
      <c r="S8" s="11">
        <f t="shared" si="3"/>
        <v>128767</v>
      </c>
      <c r="T8" s="11">
        <f t="shared" si="3"/>
        <v>125009</v>
      </c>
      <c r="U8" s="11">
        <f t="shared" si="3"/>
        <v>117427</v>
      </c>
      <c r="V8" s="11">
        <f t="shared" si="3"/>
        <v>111907</v>
      </c>
      <c r="W8" s="11">
        <f t="shared" si="3"/>
        <v>107982</v>
      </c>
      <c r="X8" s="11">
        <f t="shared" ref="X8:X33" si="4">SUM(Y8:AD8)</f>
        <v>616286</v>
      </c>
      <c r="Y8" s="11">
        <f>SUM(Y9:Y33)</f>
        <v>111891</v>
      </c>
      <c r="Z8" s="11">
        <f t="shared" ref="Z8:AD8" si="5">SUM(Z9:Z33)</f>
        <v>110803</v>
      </c>
      <c r="AA8" s="11">
        <f t="shared" si="5"/>
        <v>105919</v>
      </c>
      <c r="AB8" s="11">
        <f t="shared" si="5"/>
        <v>100061</v>
      </c>
      <c r="AC8" s="11">
        <f t="shared" si="5"/>
        <v>95633</v>
      </c>
      <c r="AD8" s="11">
        <f t="shared" si="5"/>
        <v>91979</v>
      </c>
    </row>
    <row r="9" spans="2:30" ht="16.5" customHeight="1" x14ac:dyDescent="0.25">
      <c r="B9" s="341" t="s">
        <v>11</v>
      </c>
      <c r="C9" s="43">
        <v>434</v>
      </c>
      <c r="D9" s="8">
        <v>289</v>
      </c>
      <c r="E9" s="8">
        <v>110</v>
      </c>
      <c r="F9" s="38">
        <v>122</v>
      </c>
      <c r="G9" s="38">
        <f t="shared" si="0"/>
        <v>23.541474654377879</v>
      </c>
      <c r="H9" s="43">
        <v>440</v>
      </c>
      <c r="I9" s="8">
        <v>324</v>
      </c>
      <c r="J9" s="8">
        <v>101</v>
      </c>
      <c r="K9" s="38">
        <v>97</v>
      </c>
      <c r="L9" s="354">
        <f t="shared" si="1"/>
        <v>20.331818181818182</v>
      </c>
      <c r="N9" s="11">
        <v>10217</v>
      </c>
      <c r="O9" s="11">
        <f>SUM(Y9:AD9)</f>
        <v>8946</v>
      </c>
      <c r="Q9" s="11">
        <f t="shared" si="2"/>
        <v>10217</v>
      </c>
      <c r="R9" s="11">
        <v>1837</v>
      </c>
      <c r="S9" s="11">
        <v>1844</v>
      </c>
      <c r="T9" s="11">
        <v>1801</v>
      </c>
      <c r="U9" s="11">
        <v>1685</v>
      </c>
      <c r="V9" s="11">
        <v>1583</v>
      </c>
      <c r="W9" s="11">
        <v>1467</v>
      </c>
      <c r="X9" s="11">
        <f t="shared" si="4"/>
        <v>8946</v>
      </c>
      <c r="Y9" s="11">
        <v>1610</v>
      </c>
      <c r="Z9" s="11">
        <v>1634</v>
      </c>
      <c r="AA9" s="11">
        <v>1554</v>
      </c>
      <c r="AB9" s="11">
        <v>1458</v>
      </c>
      <c r="AC9" s="11">
        <v>1383</v>
      </c>
      <c r="AD9" s="11">
        <v>1307</v>
      </c>
    </row>
    <row r="10" spans="2:30" x14ac:dyDescent="0.25">
      <c r="B10" s="91" t="s">
        <v>12</v>
      </c>
      <c r="C10" s="10">
        <v>964</v>
      </c>
      <c r="D10" s="11">
        <v>772</v>
      </c>
      <c r="E10" s="11">
        <v>277</v>
      </c>
      <c r="F10" s="39">
        <v>7</v>
      </c>
      <c r="G10" s="39">
        <f t="shared" si="0"/>
        <v>36.254149377593365</v>
      </c>
      <c r="H10" s="10">
        <v>757</v>
      </c>
      <c r="I10" s="11">
        <v>650</v>
      </c>
      <c r="J10" s="11">
        <v>225</v>
      </c>
      <c r="K10" s="39">
        <v>5</v>
      </c>
      <c r="L10" s="12">
        <f t="shared" si="1"/>
        <v>40.620871862615587</v>
      </c>
      <c r="N10" s="11">
        <v>34949</v>
      </c>
      <c r="O10" s="11">
        <f t="shared" ref="O10:O33" si="6">SUM(Y10:AD10)</f>
        <v>30750</v>
      </c>
      <c r="Q10" s="11">
        <f t="shared" si="2"/>
        <v>34949</v>
      </c>
      <c r="R10" s="11">
        <v>6229</v>
      </c>
      <c r="S10" s="11">
        <v>6193</v>
      </c>
      <c r="T10" s="11">
        <v>6058</v>
      </c>
      <c r="U10" s="11">
        <v>5689</v>
      </c>
      <c r="V10" s="11">
        <v>5463</v>
      </c>
      <c r="W10" s="11">
        <v>5317</v>
      </c>
      <c r="X10" s="11">
        <f t="shared" si="4"/>
        <v>30750</v>
      </c>
      <c r="Y10" s="11">
        <v>5599</v>
      </c>
      <c r="Z10" s="11">
        <v>5483</v>
      </c>
      <c r="AA10" s="11">
        <v>5226</v>
      </c>
      <c r="AB10" s="11">
        <v>4994</v>
      </c>
      <c r="AC10" s="11">
        <v>4780</v>
      </c>
      <c r="AD10" s="11">
        <v>4668</v>
      </c>
    </row>
    <row r="11" spans="2:30" ht="14.25" customHeight="1" x14ac:dyDescent="0.25">
      <c r="B11" s="91" t="s">
        <v>13</v>
      </c>
      <c r="C11" s="10">
        <v>2477</v>
      </c>
      <c r="D11" s="11">
        <v>991</v>
      </c>
      <c r="E11" s="11">
        <v>268</v>
      </c>
      <c r="F11" s="39">
        <v>286</v>
      </c>
      <c r="G11" s="39">
        <f t="shared" si="0"/>
        <v>15.225676221235366</v>
      </c>
      <c r="H11" s="10">
        <v>2745</v>
      </c>
      <c r="I11" s="11">
        <v>817</v>
      </c>
      <c r="J11" s="11">
        <v>268</v>
      </c>
      <c r="K11" s="39">
        <v>389</v>
      </c>
      <c r="L11" s="12">
        <f t="shared" si="1"/>
        <v>11.459016393442623</v>
      </c>
      <c r="N11" s="11">
        <v>37714</v>
      </c>
      <c r="O11" s="11">
        <f t="shared" si="6"/>
        <v>31455</v>
      </c>
      <c r="Q11" s="11">
        <f t="shared" si="2"/>
        <v>37714</v>
      </c>
      <c r="R11" s="11">
        <v>6893</v>
      </c>
      <c r="S11" s="11">
        <v>6811</v>
      </c>
      <c r="T11" s="11">
        <v>6532</v>
      </c>
      <c r="U11" s="11">
        <v>6126</v>
      </c>
      <c r="V11" s="11">
        <v>5787</v>
      </c>
      <c r="W11" s="11">
        <v>5565</v>
      </c>
      <c r="X11" s="11">
        <f t="shared" si="4"/>
        <v>31455</v>
      </c>
      <c r="Y11" s="11">
        <v>5882</v>
      </c>
      <c r="Z11" s="11">
        <v>5736</v>
      </c>
      <c r="AA11" s="11">
        <v>5478</v>
      </c>
      <c r="AB11" s="11">
        <v>5060</v>
      </c>
      <c r="AC11" s="11">
        <v>4794</v>
      </c>
      <c r="AD11" s="11">
        <v>4505</v>
      </c>
    </row>
    <row r="12" spans="2:30" ht="18" customHeight="1" x14ac:dyDescent="0.25">
      <c r="B12" s="91" t="s">
        <v>14</v>
      </c>
      <c r="C12" s="10">
        <v>2480</v>
      </c>
      <c r="D12" s="11">
        <v>1410</v>
      </c>
      <c r="E12" s="11">
        <v>417</v>
      </c>
      <c r="F12" s="39">
        <v>1070</v>
      </c>
      <c r="G12" s="39">
        <f t="shared" si="0"/>
        <v>20.241532258064517</v>
      </c>
      <c r="H12" s="10">
        <v>3521</v>
      </c>
      <c r="I12" s="11">
        <v>1326</v>
      </c>
      <c r="J12" s="11">
        <v>384</v>
      </c>
      <c r="K12" s="39">
        <v>2191</v>
      </c>
      <c r="L12" s="12">
        <f t="shared" si="1"/>
        <v>12.998011928429424</v>
      </c>
      <c r="N12" s="11">
        <v>50199</v>
      </c>
      <c r="O12" s="11">
        <f t="shared" si="6"/>
        <v>45766</v>
      </c>
      <c r="Q12" s="11">
        <f t="shared" si="2"/>
        <v>50199</v>
      </c>
      <c r="R12" s="11">
        <v>8807</v>
      </c>
      <c r="S12" s="11">
        <v>8766</v>
      </c>
      <c r="T12" s="11">
        <v>8596</v>
      </c>
      <c r="U12" s="11">
        <v>8193</v>
      </c>
      <c r="V12" s="11">
        <v>8033</v>
      </c>
      <c r="W12" s="11">
        <v>7804</v>
      </c>
      <c r="X12" s="11">
        <f t="shared" si="4"/>
        <v>45766</v>
      </c>
      <c r="Y12" s="11">
        <v>8091</v>
      </c>
      <c r="Z12" s="11">
        <v>8086</v>
      </c>
      <c r="AA12" s="11">
        <v>7815</v>
      </c>
      <c r="AB12" s="11">
        <v>7544</v>
      </c>
      <c r="AC12" s="11">
        <v>7214</v>
      </c>
      <c r="AD12" s="11">
        <v>7016</v>
      </c>
    </row>
    <row r="13" spans="2:30" x14ac:dyDescent="0.25">
      <c r="B13" s="91" t="s">
        <v>15</v>
      </c>
      <c r="C13" s="10">
        <v>1109</v>
      </c>
      <c r="D13" s="11">
        <v>875</v>
      </c>
      <c r="E13" s="11">
        <v>235</v>
      </c>
      <c r="F13" s="39">
        <v>227</v>
      </c>
      <c r="G13" s="39">
        <f t="shared" si="0"/>
        <v>42.195671776375114</v>
      </c>
      <c r="H13" s="10">
        <v>1429</v>
      </c>
      <c r="I13" s="11">
        <v>958</v>
      </c>
      <c r="J13" s="11">
        <v>246</v>
      </c>
      <c r="K13" s="39">
        <v>452</v>
      </c>
      <c r="L13" s="12">
        <f t="shared" si="1"/>
        <v>28.000699790062981</v>
      </c>
      <c r="N13" s="11">
        <v>46795</v>
      </c>
      <c r="O13" s="11">
        <f t="shared" si="6"/>
        <v>40013</v>
      </c>
      <c r="Q13" s="11">
        <f t="shared" si="2"/>
        <v>46795</v>
      </c>
      <c r="R13" s="11">
        <v>8445</v>
      </c>
      <c r="S13" s="11">
        <v>8348</v>
      </c>
      <c r="T13" s="11">
        <v>8087</v>
      </c>
      <c r="U13" s="11">
        <v>7700</v>
      </c>
      <c r="V13" s="11">
        <v>7221</v>
      </c>
      <c r="W13" s="11">
        <v>6994</v>
      </c>
      <c r="X13" s="11">
        <f t="shared" si="4"/>
        <v>40013</v>
      </c>
      <c r="Y13" s="11">
        <v>7359</v>
      </c>
      <c r="Z13" s="11">
        <v>7198</v>
      </c>
      <c r="AA13" s="11">
        <v>6908</v>
      </c>
      <c r="AB13" s="11">
        <v>6548</v>
      </c>
      <c r="AC13" s="11">
        <v>6158</v>
      </c>
      <c r="AD13" s="11">
        <v>5842</v>
      </c>
    </row>
    <row r="14" spans="2:30" x14ac:dyDescent="0.25">
      <c r="B14" s="91" t="s">
        <v>16</v>
      </c>
      <c r="C14" s="10">
        <v>1364</v>
      </c>
      <c r="D14" s="11">
        <v>764</v>
      </c>
      <c r="E14" s="11">
        <v>189</v>
      </c>
      <c r="F14" s="39">
        <v>567</v>
      </c>
      <c r="G14" s="39">
        <f t="shared" si="0"/>
        <v>13.370234604105573</v>
      </c>
      <c r="H14" s="10">
        <v>1147</v>
      </c>
      <c r="I14" s="11">
        <v>738</v>
      </c>
      <c r="J14" s="11">
        <v>143</v>
      </c>
      <c r="K14" s="39">
        <v>389</v>
      </c>
      <c r="L14" s="12">
        <f t="shared" si="1"/>
        <v>13.452484742807323</v>
      </c>
      <c r="N14" s="11">
        <v>18237</v>
      </c>
      <c r="O14" s="11">
        <f t="shared" si="6"/>
        <v>15430</v>
      </c>
      <c r="Q14" s="11">
        <f t="shared" si="2"/>
        <v>18237</v>
      </c>
      <c r="R14" s="11">
        <v>3327</v>
      </c>
      <c r="S14" s="11">
        <v>3253</v>
      </c>
      <c r="T14" s="11">
        <v>3180</v>
      </c>
      <c r="U14" s="11">
        <v>3012</v>
      </c>
      <c r="V14" s="11">
        <v>2828</v>
      </c>
      <c r="W14" s="11">
        <v>2637</v>
      </c>
      <c r="X14" s="11">
        <f t="shared" si="4"/>
        <v>15430</v>
      </c>
      <c r="Y14" s="11">
        <v>2857</v>
      </c>
      <c r="Z14" s="11">
        <v>2814</v>
      </c>
      <c r="AA14" s="11">
        <v>2636</v>
      </c>
      <c r="AB14" s="11">
        <v>2481</v>
      </c>
      <c r="AC14" s="11">
        <v>2374</v>
      </c>
      <c r="AD14" s="11">
        <v>2268</v>
      </c>
    </row>
    <row r="15" spans="2:30" ht="15.75" customHeight="1" x14ac:dyDescent="0.25">
      <c r="B15" s="91" t="s">
        <v>17</v>
      </c>
      <c r="C15" s="10">
        <v>717</v>
      </c>
      <c r="D15" s="11">
        <v>463</v>
      </c>
      <c r="E15" s="11">
        <v>104</v>
      </c>
      <c r="F15" s="39">
        <v>237</v>
      </c>
      <c r="G15" s="39">
        <f t="shared" si="0"/>
        <v>40.26778242677824</v>
      </c>
      <c r="H15" s="10">
        <v>615</v>
      </c>
      <c r="I15" s="11">
        <v>304</v>
      </c>
      <c r="J15" s="11">
        <v>94</v>
      </c>
      <c r="K15" s="39">
        <v>234</v>
      </c>
      <c r="L15" s="12">
        <f t="shared" si="1"/>
        <v>34.295934959349594</v>
      </c>
      <c r="N15" s="11">
        <v>28872</v>
      </c>
      <c r="O15" s="11">
        <f t="shared" si="6"/>
        <v>21092</v>
      </c>
      <c r="Q15" s="11">
        <f t="shared" si="2"/>
        <v>28872</v>
      </c>
      <c r="R15" s="11">
        <v>5323</v>
      </c>
      <c r="S15" s="11">
        <v>5252</v>
      </c>
      <c r="T15" s="11">
        <v>5059</v>
      </c>
      <c r="U15" s="11">
        <v>4760</v>
      </c>
      <c r="V15" s="11">
        <v>4411</v>
      </c>
      <c r="W15" s="11">
        <v>4067</v>
      </c>
      <c r="X15" s="11">
        <f t="shared" si="4"/>
        <v>21092</v>
      </c>
      <c r="Y15" s="11">
        <v>3884</v>
      </c>
      <c r="Z15" s="11">
        <v>3799</v>
      </c>
      <c r="AA15" s="11">
        <v>3681</v>
      </c>
      <c r="AB15" s="11">
        <v>3450</v>
      </c>
      <c r="AC15" s="11">
        <v>3226</v>
      </c>
      <c r="AD15" s="11">
        <v>3052</v>
      </c>
    </row>
    <row r="16" spans="2:30" x14ac:dyDescent="0.25">
      <c r="B16" s="91" t="s">
        <v>18</v>
      </c>
      <c r="C16" s="10">
        <v>411</v>
      </c>
      <c r="D16" s="11">
        <v>269</v>
      </c>
      <c r="E16" s="11">
        <v>62</v>
      </c>
      <c r="F16" s="39">
        <v>142</v>
      </c>
      <c r="G16" s="39">
        <f t="shared" si="0"/>
        <v>34.549878345498783</v>
      </c>
      <c r="H16" s="10">
        <v>412</v>
      </c>
      <c r="I16" s="11">
        <v>215</v>
      </c>
      <c r="J16" s="11">
        <v>49</v>
      </c>
      <c r="K16" s="39">
        <v>166</v>
      </c>
      <c r="L16" s="12">
        <f t="shared" si="1"/>
        <v>31.606796116504853</v>
      </c>
      <c r="N16" s="11">
        <v>14200</v>
      </c>
      <c r="O16" s="11">
        <f t="shared" si="6"/>
        <v>13022</v>
      </c>
      <c r="Q16" s="11">
        <f t="shared" si="2"/>
        <v>14200</v>
      </c>
      <c r="R16" s="11">
        <v>2575</v>
      </c>
      <c r="S16" s="11">
        <v>2539</v>
      </c>
      <c r="T16" s="11">
        <v>2553</v>
      </c>
      <c r="U16" s="11">
        <v>2353</v>
      </c>
      <c r="V16" s="11">
        <v>2131</v>
      </c>
      <c r="W16" s="11">
        <v>2049</v>
      </c>
      <c r="X16" s="11">
        <f t="shared" si="4"/>
        <v>13022</v>
      </c>
      <c r="Y16" s="11">
        <v>2449</v>
      </c>
      <c r="Z16" s="11">
        <v>2389</v>
      </c>
      <c r="AA16" s="11">
        <v>2303</v>
      </c>
      <c r="AB16" s="11">
        <v>2130</v>
      </c>
      <c r="AC16" s="11">
        <v>1927</v>
      </c>
      <c r="AD16" s="11">
        <v>1824</v>
      </c>
    </row>
    <row r="17" spans="2:30" x14ac:dyDescent="0.25">
      <c r="B17" s="91" t="s">
        <v>19</v>
      </c>
      <c r="C17" s="10">
        <v>1074</v>
      </c>
      <c r="D17" s="11">
        <v>751</v>
      </c>
      <c r="E17" s="11">
        <v>235</v>
      </c>
      <c r="F17" s="39">
        <v>105</v>
      </c>
      <c r="G17" s="39">
        <f t="shared" si="0"/>
        <v>26.663873370577281</v>
      </c>
      <c r="H17" s="10">
        <v>1337</v>
      </c>
      <c r="I17" s="11">
        <v>764</v>
      </c>
      <c r="J17" s="11">
        <v>300</v>
      </c>
      <c r="K17" s="39">
        <v>259</v>
      </c>
      <c r="L17" s="12">
        <f t="shared" si="1"/>
        <v>18.183246073298431</v>
      </c>
      <c r="N17" s="11">
        <v>28637</v>
      </c>
      <c r="O17" s="11">
        <f t="shared" si="6"/>
        <v>24311</v>
      </c>
      <c r="Q17" s="11">
        <f t="shared" si="2"/>
        <v>28637</v>
      </c>
      <c r="R17" s="11">
        <v>5015</v>
      </c>
      <c r="S17" s="11">
        <v>5050</v>
      </c>
      <c r="T17" s="11">
        <v>4973</v>
      </c>
      <c r="U17" s="11">
        <v>4695</v>
      </c>
      <c r="V17" s="11">
        <v>4509</v>
      </c>
      <c r="W17" s="11">
        <v>4395</v>
      </c>
      <c r="X17" s="11">
        <f t="shared" si="4"/>
        <v>24311</v>
      </c>
      <c r="Y17" s="11">
        <v>4389</v>
      </c>
      <c r="Z17" s="11">
        <v>4368</v>
      </c>
      <c r="AA17" s="11">
        <v>4103</v>
      </c>
      <c r="AB17" s="11">
        <v>3949</v>
      </c>
      <c r="AC17" s="11">
        <v>3843</v>
      </c>
      <c r="AD17" s="11">
        <v>3659</v>
      </c>
    </row>
    <row r="18" spans="2:30" x14ac:dyDescent="0.25">
      <c r="B18" s="91" t="s">
        <v>20</v>
      </c>
      <c r="C18" s="10">
        <v>1150</v>
      </c>
      <c r="D18" s="11">
        <v>871</v>
      </c>
      <c r="E18" s="11">
        <v>373</v>
      </c>
      <c r="F18" s="39">
        <v>274</v>
      </c>
      <c r="G18" s="39">
        <f t="shared" si="0"/>
        <v>16.508695652173913</v>
      </c>
      <c r="H18" s="10">
        <v>1297</v>
      </c>
      <c r="I18" s="11">
        <v>721</v>
      </c>
      <c r="J18" s="11">
        <v>316</v>
      </c>
      <c r="K18" s="39">
        <v>567</v>
      </c>
      <c r="L18" s="12">
        <f t="shared" si="1"/>
        <v>12.380878951426368</v>
      </c>
      <c r="N18" s="11">
        <v>18985</v>
      </c>
      <c r="O18" s="11">
        <f t="shared" si="6"/>
        <v>16058</v>
      </c>
      <c r="Q18" s="11">
        <f t="shared" si="2"/>
        <v>18985</v>
      </c>
      <c r="R18" s="11">
        <v>3576</v>
      </c>
      <c r="S18" s="11">
        <v>3576</v>
      </c>
      <c r="T18" s="11">
        <v>3335</v>
      </c>
      <c r="U18" s="11">
        <v>2952</v>
      </c>
      <c r="V18" s="11">
        <v>2820</v>
      </c>
      <c r="W18" s="11">
        <v>2726</v>
      </c>
      <c r="X18" s="11">
        <f t="shared" si="4"/>
        <v>16058</v>
      </c>
      <c r="Y18" s="11">
        <v>3048</v>
      </c>
      <c r="Z18" s="11">
        <v>3013</v>
      </c>
      <c r="AA18" s="11">
        <v>2754</v>
      </c>
      <c r="AB18" s="11">
        <v>2541</v>
      </c>
      <c r="AC18" s="11">
        <v>2414</v>
      </c>
      <c r="AD18" s="11">
        <v>2288</v>
      </c>
    </row>
    <row r="19" spans="2:30" x14ac:dyDescent="0.25">
      <c r="B19" s="91" t="s">
        <v>21</v>
      </c>
      <c r="C19" s="10">
        <v>1306</v>
      </c>
      <c r="D19" s="11">
        <v>827</v>
      </c>
      <c r="E19" s="11">
        <v>358</v>
      </c>
      <c r="F19" s="39">
        <v>2</v>
      </c>
      <c r="G19" s="39">
        <f t="shared" si="0"/>
        <v>20.758805513016846</v>
      </c>
      <c r="H19" s="10">
        <v>1304</v>
      </c>
      <c r="I19" s="11">
        <v>898</v>
      </c>
      <c r="J19" s="11">
        <v>292</v>
      </c>
      <c r="K19" s="39">
        <v>0</v>
      </c>
      <c r="L19" s="12">
        <f t="shared" si="1"/>
        <v>19.532975460122699</v>
      </c>
      <c r="N19" s="11">
        <v>27111</v>
      </c>
      <c r="O19" s="11">
        <f t="shared" si="6"/>
        <v>25471</v>
      </c>
      <c r="Q19" s="11">
        <f t="shared" si="2"/>
        <v>27111</v>
      </c>
      <c r="R19" s="11">
        <v>4954</v>
      </c>
      <c r="S19" s="11">
        <v>4894</v>
      </c>
      <c r="T19" s="11">
        <v>4723</v>
      </c>
      <c r="U19" s="11">
        <v>4417</v>
      </c>
      <c r="V19" s="11">
        <v>4131</v>
      </c>
      <c r="W19" s="11">
        <v>3992</v>
      </c>
      <c r="X19" s="11">
        <f t="shared" si="4"/>
        <v>25471</v>
      </c>
      <c r="Y19" s="11">
        <v>4811</v>
      </c>
      <c r="Z19" s="11">
        <v>4743</v>
      </c>
      <c r="AA19" s="11">
        <v>4396</v>
      </c>
      <c r="AB19" s="11">
        <v>4062</v>
      </c>
      <c r="AC19" s="11">
        <v>3850</v>
      </c>
      <c r="AD19" s="11">
        <v>3609</v>
      </c>
    </row>
    <row r="20" spans="2:30" x14ac:dyDescent="0.25">
      <c r="B20" s="91" t="s">
        <v>22</v>
      </c>
      <c r="C20" s="10">
        <v>3751</v>
      </c>
      <c r="D20" s="11">
        <v>1588</v>
      </c>
      <c r="E20" s="11">
        <v>310</v>
      </c>
      <c r="F20" s="39">
        <v>234</v>
      </c>
      <c r="G20" s="39">
        <f t="shared" si="0"/>
        <v>10.141562250066649</v>
      </c>
      <c r="H20" s="10">
        <v>3766</v>
      </c>
      <c r="I20" s="11">
        <v>1378</v>
      </c>
      <c r="J20" s="11">
        <v>294</v>
      </c>
      <c r="K20" s="39">
        <v>287</v>
      </c>
      <c r="L20" s="12">
        <f t="shared" si="1"/>
        <v>6.9726500265533726</v>
      </c>
      <c r="N20" s="11">
        <v>38041</v>
      </c>
      <c r="O20" s="11">
        <f t="shared" si="6"/>
        <v>26259</v>
      </c>
      <c r="Q20" s="11">
        <f t="shared" si="2"/>
        <v>38041</v>
      </c>
      <c r="R20" s="11">
        <v>7141</v>
      </c>
      <c r="S20" s="11">
        <v>6918</v>
      </c>
      <c r="T20" s="11">
        <v>6504</v>
      </c>
      <c r="U20" s="11">
        <v>6048</v>
      </c>
      <c r="V20" s="11">
        <v>5825</v>
      </c>
      <c r="W20" s="11">
        <v>5605</v>
      </c>
      <c r="X20" s="11">
        <f t="shared" si="4"/>
        <v>26259</v>
      </c>
      <c r="Y20" s="11">
        <v>4844</v>
      </c>
      <c r="Z20" s="11">
        <v>4733</v>
      </c>
      <c r="AA20" s="11">
        <v>4525</v>
      </c>
      <c r="AB20" s="11">
        <v>4180</v>
      </c>
      <c r="AC20" s="11">
        <v>4030</v>
      </c>
      <c r="AD20" s="11">
        <v>3947</v>
      </c>
    </row>
    <row r="21" spans="2:30" x14ac:dyDescent="0.25">
      <c r="B21" s="91" t="s">
        <v>23</v>
      </c>
      <c r="C21" s="10">
        <v>1015</v>
      </c>
      <c r="D21" s="11">
        <v>693</v>
      </c>
      <c r="E21" s="11">
        <v>296</v>
      </c>
      <c r="F21" s="39">
        <v>0</v>
      </c>
      <c r="G21" s="39">
        <f t="shared" si="0"/>
        <v>26.43152709359606</v>
      </c>
      <c r="H21" s="10">
        <v>998</v>
      </c>
      <c r="I21" s="11">
        <v>648</v>
      </c>
      <c r="J21" s="11">
        <v>243</v>
      </c>
      <c r="K21" s="39">
        <v>0</v>
      </c>
      <c r="L21" s="12">
        <f t="shared" si="1"/>
        <v>26.183366733466933</v>
      </c>
      <c r="N21" s="11">
        <v>26828</v>
      </c>
      <c r="O21" s="11">
        <f t="shared" si="6"/>
        <v>26131</v>
      </c>
      <c r="Q21" s="11">
        <f t="shared" si="2"/>
        <v>26828</v>
      </c>
      <c r="R21" s="11">
        <v>4850</v>
      </c>
      <c r="S21" s="11">
        <v>4838</v>
      </c>
      <c r="T21" s="11">
        <v>4704</v>
      </c>
      <c r="U21" s="11">
        <v>4329</v>
      </c>
      <c r="V21" s="11">
        <v>4126</v>
      </c>
      <c r="W21" s="11">
        <v>3981</v>
      </c>
      <c r="X21" s="11">
        <f t="shared" si="4"/>
        <v>26131</v>
      </c>
      <c r="Y21" s="11">
        <v>4650</v>
      </c>
      <c r="Z21" s="11">
        <v>4606</v>
      </c>
      <c r="AA21" s="11">
        <v>4438</v>
      </c>
      <c r="AB21" s="11">
        <v>4285</v>
      </c>
      <c r="AC21" s="11">
        <v>4124</v>
      </c>
      <c r="AD21" s="11">
        <v>4028</v>
      </c>
    </row>
    <row r="22" spans="2:30" x14ac:dyDescent="0.25">
      <c r="B22" s="59" t="s">
        <v>24</v>
      </c>
      <c r="C22" s="36">
        <v>480</v>
      </c>
      <c r="D22" s="64">
        <v>400</v>
      </c>
      <c r="E22" s="11">
        <v>245</v>
      </c>
      <c r="F22" s="39">
        <v>0</v>
      </c>
      <c r="G22" s="150">
        <f t="shared" si="0"/>
        <v>61.420833333333334</v>
      </c>
      <c r="H22" s="36">
        <v>559</v>
      </c>
      <c r="I22" s="64">
        <v>376</v>
      </c>
      <c r="J22" s="11">
        <v>217</v>
      </c>
      <c r="K22" s="39">
        <v>0</v>
      </c>
      <c r="L22" s="361">
        <f t="shared" si="1"/>
        <v>48.26296958855098</v>
      </c>
      <c r="N22" s="11">
        <v>29482</v>
      </c>
      <c r="O22" s="11">
        <f t="shared" si="6"/>
        <v>26979</v>
      </c>
      <c r="Q22" s="64">
        <f t="shared" si="2"/>
        <v>29482</v>
      </c>
      <c r="R22" s="11">
        <v>5225</v>
      </c>
      <c r="S22" s="11">
        <v>5237</v>
      </c>
      <c r="T22" s="11">
        <v>5060</v>
      </c>
      <c r="U22" s="11">
        <v>4760</v>
      </c>
      <c r="V22" s="11">
        <v>4572</v>
      </c>
      <c r="W22" s="11">
        <v>4628</v>
      </c>
      <c r="X22" s="64">
        <f t="shared" si="4"/>
        <v>26979</v>
      </c>
      <c r="Y22" s="11">
        <v>4859</v>
      </c>
      <c r="Z22" s="11">
        <v>4827</v>
      </c>
      <c r="AA22" s="11">
        <v>4594</v>
      </c>
      <c r="AB22" s="11">
        <v>4410</v>
      </c>
      <c r="AC22" s="11">
        <v>4166</v>
      </c>
      <c r="AD22" s="11">
        <v>4123</v>
      </c>
    </row>
    <row r="23" spans="2:30" x14ac:dyDescent="0.25">
      <c r="B23" s="59" t="s">
        <v>25</v>
      </c>
      <c r="C23" s="36">
        <v>1578</v>
      </c>
      <c r="D23" s="64">
        <v>1249</v>
      </c>
      <c r="E23" s="11">
        <v>544</v>
      </c>
      <c r="F23" s="39">
        <v>310</v>
      </c>
      <c r="G23" s="150">
        <f t="shared" si="0"/>
        <v>21.123574144486692</v>
      </c>
      <c r="H23" s="36">
        <v>1598</v>
      </c>
      <c r="I23" s="64">
        <v>1156</v>
      </c>
      <c r="J23" s="11">
        <v>506</v>
      </c>
      <c r="K23" s="39">
        <v>401</v>
      </c>
      <c r="L23" s="361">
        <f t="shared" si="1"/>
        <v>18.623904881101378</v>
      </c>
      <c r="N23" s="11">
        <v>33333</v>
      </c>
      <c r="O23" s="11">
        <f t="shared" si="6"/>
        <v>29761</v>
      </c>
      <c r="Q23" s="64">
        <f t="shared" si="2"/>
        <v>33333</v>
      </c>
      <c r="R23" s="11">
        <v>6048</v>
      </c>
      <c r="S23" s="11">
        <v>5962</v>
      </c>
      <c r="T23" s="11">
        <v>5806</v>
      </c>
      <c r="U23" s="11">
        <v>5366</v>
      </c>
      <c r="V23" s="11">
        <v>5127</v>
      </c>
      <c r="W23" s="11">
        <v>5024</v>
      </c>
      <c r="X23" s="64">
        <f t="shared" si="4"/>
        <v>29761</v>
      </c>
      <c r="Y23" s="11">
        <v>5518</v>
      </c>
      <c r="Z23" s="11">
        <v>5332</v>
      </c>
      <c r="AA23" s="11">
        <v>5111</v>
      </c>
      <c r="AB23" s="11">
        <v>4793</v>
      </c>
      <c r="AC23" s="11">
        <v>4633</v>
      </c>
      <c r="AD23" s="11">
        <v>4374</v>
      </c>
    </row>
    <row r="24" spans="2:30" x14ac:dyDescent="0.25">
      <c r="B24" s="59" t="s">
        <v>26</v>
      </c>
      <c r="C24" s="36">
        <v>1455</v>
      </c>
      <c r="D24" s="64">
        <v>705</v>
      </c>
      <c r="E24" s="11">
        <v>142</v>
      </c>
      <c r="F24" s="39">
        <v>643</v>
      </c>
      <c r="G24" s="150">
        <f t="shared" si="0"/>
        <v>20.424054982817868</v>
      </c>
      <c r="H24" s="36">
        <v>1543</v>
      </c>
      <c r="I24" s="64">
        <v>714</v>
      </c>
      <c r="J24" s="11">
        <v>166</v>
      </c>
      <c r="K24" s="39">
        <v>731</v>
      </c>
      <c r="L24" s="361">
        <f t="shared" si="1"/>
        <v>14.251458198314971</v>
      </c>
      <c r="N24" s="11">
        <v>29717</v>
      </c>
      <c r="O24" s="11">
        <f t="shared" si="6"/>
        <v>21990</v>
      </c>
      <c r="Q24" s="64">
        <f t="shared" si="2"/>
        <v>29717</v>
      </c>
      <c r="R24" s="11">
        <v>5082</v>
      </c>
      <c r="S24" s="11">
        <v>5099</v>
      </c>
      <c r="T24" s="11">
        <v>5079</v>
      </c>
      <c r="U24" s="11">
        <v>4884</v>
      </c>
      <c r="V24" s="11">
        <v>4827</v>
      </c>
      <c r="W24" s="11">
        <v>4746</v>
      </c>
      <c r="X24" s="64">
        <f t="shared" si="4"/>
        <v>21990</v>
      </c>
      <c r="Y24" s="11">
        <v>3845</v>
      </c>
      <c r="Z24" s="11">
        <v>3903</v>
      </c>
      <c r="AA24" s="11">
        <v>3741</v>
      </c>
      <c r="AB24" s="11">
        <v>3544</v>
      </c>
      <c r="AC24" s="11">
        <v>3510</v>
      </c>
      <c r="AD24" s="11">
        <v>3447</v>
      </c>
    </row>
    <row r="25" spans="2:30" x14ac:dyDescent="0.25">
      <c r="B25" s="59" t="s">
        <v>27</v>
      </c>
      <c r="C25" s="36">
        <v>2108</v>
      </c>
      <c r="D25" s="64">
        <v>668</v>
      </c>
      <c r="E25" s="11">
        <v>274</v>
      </c>
      <c r="F25" s="39">
        <v>1</v>
      </c>
      <c r="G25" s="150">
        <f t="shared" si="0"/>
        <v>24.483396584440229</v>
      </c>
      <c r="H25" s="36">
        <v>2549</v>
      </c>
      <c r="I25" s="64">
        <v>623</v>
      </c>
      <c r="J25" s="11">
        <v>244</v>
      </c>
      <c r="K25" s="39">
        <v>0</v>
      </c>
      <c r="L25" s="361">
        <f t="shared" si="1"/>
        <v>17.356218124754808</v>
      </c>
      <c r="N25" s="11">
        <v>51611</v>
      </c>
      <c r="O25" s="11">
        <f t="shared" si="6"/>
        <v>44241</v>
      </c>
      <c r="Q25" s="64">
        <f t="shared" si="2"/>
        <v>51611</v>
      </c>
      <c r="R25" s="11">
        <v>9234</v>
      </c>
      <c r="S25" s="11">
        <v>9290</v>
      </c>
      <c r="T25" s="11">
        <v>9065</v>
      </c>
      <c r="U25" s="11">
        <v>8428</v>
      </c>
      <c r="V25" s="11">
        <v>7963</v>
      </c>
      <c r="W25" s="11">
        <v>7631</v>
      </c>
      <c r="X25" s="64">
        <f t="shared" si="4"/>
        <v>44241</v>
      </c>
      <c r="Y25" s="11">
        <v>7897</v>
      </c>
      <c r="Z25" s="11">
        <v>7917</v>
      </c>
      <c r="AA25" s="11">
        <v>7592</v>
      </c>
      <c r="AB25" s="11">
        <v>7169</v>
      </c>
      <c r="AC25" s="11">
        <v>6953</v>
      </c>
      <c r="AD25" s="11">
        <v>6713</v>
      </c>
    </row>
    <row r="26" spans="2:30" x14ac:dyDescent="0.25">
      <c r="B26" s="59" t="s">
        <v>28</v>
      </c>
      <c r="C26" s="36">
        <v>1115</v>
      </c>
      <c r="D26" s="64">
        <v>644</v>
      </c>
      <c r="E26" s="11">
        <v>143</v>
      </c>
      <c r="F26" s="39">
        <v>137</v>
      </c>
      <c r="G26" s="150">
        <f t="shared" si="0"/>
        <v>21.68609865470852</v>
      </c>
      <c r="H26" s="36">
        <v>1505</v>
      </c>
      <c r="I26" s="64">
        <v>659</v>
      </c>
      <c r="J26" s="11">
        <v>178</v>
      </c>
      <c r="K26" s="39">
        <v>305</v>
      </c>
      <c r="L26" s="361">
        <f t="shared" si="1"/>
        <v>13.910963455149501</v>
      </c>
      <c r="N26" s="11">
        <v>24180</v>
      </c>
      <c r="O26" s="11">
        <f t="shared" si="6"/>
        <v>20936</v>
      </c>
      <c r="Q26" s="64">
        <f t="shared" si="2"/>
        <v>24180</v>
      </c>
      <c r="R26" s="11">
        <v>4273</v>
      </c>
      <c r="S26" s="11">
        <v>4276</v>
      </c>
      <c r="T26" s="11">
        <v>4279</v>
      </c>
      <c r="U26" s="11">
        <v>4035</v>
      </c>
      <c r="V26" s="11">
        <v>3766</v>
      </c>
      <c r="W26" s="11">
        <v>3551</v>
      </c>
      <c r="X26" s="64">
        <f t="shared" si="4"/>
        <v>20936</v>
      </c>
      <c r="Y26" s="11">
        <v>3843</v>
      </c>
      <c r="Z26" s="11">
        <v>3806</v>
      </c>
      <c r="AA26" s="11">
        <v>3708</v>
      </c>
      <c r="AB26" s="11">
        <v>3380</v>
      </c>
      <c r="AC26" s="11">
        <v>3140</v>
      </c>
      <c r="AD26" s="11">
        <v>3059</v>
      </c>
    </row>
    <row r="27" spans="2:30" x14ac:dyDescent="0.25">
      <c r="B27" s="59" t="s">
        <v>29</v>
      </c>
      <c r="C27" s="36">
        <v>1947</v>
      </c>
      <c r="D27" s="64">
        <v>828</v>
      </c>
      <c r="E27" s="11">
        <v>295</v>
      </c>
      <c r="F27" s="39">
        <v>4</v>
      </c>
      <c r="G27" s="150">
        <f t="shared" si="0"/>
        <v>12.648176682074988</v>
      </c>
      <c r="H27" s="36">
        <v>1439</v>
      </c>
      <c r="I27" s="64">
        <v>668</v>
      </c>
      <c r="J27" s="11">
        <v>272</v>
      </c>
      <c r="K27" s="39">
        <v>0</v>
      </c>
      <c r="L27" s="361">
        <f t="shared" si="1"/>
        <v>12.370396108408617</v>
      </c>
      <c r="N27" s="11">
        <v>24626</v>
      </c>
      <c r="O27" s="11">
        <f t="shared" si="6"/>
        <v>17801</v>
      </c>
      <c r="Q27" s="64">
        <f t="shared" si="2"/>
        <v>24626</v>
      </c>
      <c r="R27" s="11">
        <v>4472</v>
      </c>
      <c r="S27" s="11">
        <v>4459</v>
      </c>
      <c r="T27" s="11">
        <v>4340</v>
      </c>
      <c r="U27" s="11">
        <v>3977</v>
      </c>
      <c r="V27" s="11">
        <v>3774</v>
      </c>
      <c r="W27" s="11">
        <v>3604</v>
      </c>
      <c r="X27" s="64">
        <f t="shared" si="4"/>
        <v>17801</v>
      </c>
      <c r="Y27" s="11">
        <v>3277</v>
      </c>
      <c r="Z27" s="11">
        <v>3301</v>
      </c>
      <c r="AA27" s="11">
        <v>3070</v>
      </c>
      <c r="AB27" s="11">
        <v>2879</v>
      </c>
      <c r="AC27" s="11">
        <v>2698</v>
      </c>
      <c r="AD27" s="11">
        <v>2576</v>
      </c>
    </row>
    <row r="28" spans="2:30" x14ac:dyDescent="0.25">
      <c r="B28" s="59" t="s">
        <v>30</v>
      </c>
      <c r="C28" s="36">
        <v>1287</v>
      </c>
      <c r="D28" s="64">
        <v>874</v>
      </c>
      <c r="E28" s="11">
        <v>376</v>
      </c>
      <c r="F28" s="39">
        <v>413</v>
      </c>
      <c r="G28" s="150">
        <f t="shared" si="0"/>
        <v>24.013209013209014</v>
      </c>
      <c r="H28" s="36">
        <v>1371</v>
      </c>
      <c r="I28" s="64">
        <v>906</v>
      </c>
      <c r="J28" s="11">
        <v>376</v>
      </c>
      <c r="K28" s="39">
        <v>477</v>
      </c>
      <c r="L28" s="361">
        <f t="shared" si="1"/>
        <v>19.194018964259666</v>
      </c>
      <c r="N28" s="11">
        <v>30905</v>
      </c>
      <c r="O28" s="11">
        <f t="shared" si="6"/>
        <v>26315</v>
      </c>
      <c r="Q28" s="64">
        <f t="shared" si="2"/>
        <v>30905</v>
      </c>
      <c r="R28" s="11">
        <v>5642</v>
      </c>
      <c r="S28" s="11">
        <v>5672</v>
      </c>
      <c r="T28" s="11">
        <v>5293</v>
      </c>
      <c r="U28" s="11">
        <v>4983</v>
      </c>
      <c r="V28" s="11">
        <v>4705</v>
      </c>
      <c r="W28" s="11">
        <v>4610</v>
      </c>
      <c r="X28" s="64">
        <f t="shared" si="4"/>
        <v>26315</v>
      </c>
      <c r="Y28" s="11">
        <v>5000</v>
      </c>
      <c r="Z28" s="11">
        <v>4833</v>
      </c>
      <c r="AA28" s="11">
        <v>4487</v>
      </c>
      <c r="AB28" s="11">
        <v>4192</v>
      </c>
      <c r="AC28" s="11">
        <v>3970</v>
      </c>
      <c r="AD28" s="11">
        <v>3833</v>
      </c>
    </row>
    <row r="29" spans="2:30" x14ac:dyDescent="0.25">
      <c r="B29" s="59" t="s">
        <v>31</v>
      </c>
      <c r="C29" s="36">
        <v>901</v>
      </c>
      <c r="D29" s="64">
        <v>489</v>
      </c>
      <c r="E29" s="11">
        <v>210</v>
      </c>
      <c r="F29" s="39">
        <v>104</v>
      </c>
      <c r="G29" s="150">
        <f t="shared" si="0"/>
        <v>17.117647058823529</v>
      </c>
      <c r="H29" s="36">
        <v>865</v>
      </c>
      <c r="I29" s="64">
        <v>453</v>
      </c>
      <c r="J29" s="11">
        <v>182</v>
      </c>
      <c r="K29" s="39">
        <v>106</v>
      </c>
      <c r="L29" s="361">
        <f t="shared" si="1"/>
        <v>15.265895953757225</v>
      </c>
      <c r="N29" s="11">
        <v>15423</v>
      </c>
      <c r="O29" s="11">
        <f t="shared" si="6"/>
        <v>13205</v>
      </c>
      <c r="Q29" s="64">
        <f t="shared" si="2"/>
        <v>15423</v>
      </c>
      <c r="R29" s="11">
        <v>2781</v>
      </c>
      <c r="S29" s="11">
        <v>2871</v>
      </c>
      <c r="T29" s="11">
        <v>2700</v>
      </c>
      <c r="U29" s="11">
        <v>2506</v>
      </c>
      <c r="V29" s="11">
        <v>2337</v>
      </c>
      <c r="W29" s="11">
        <v>2228</v>
      </c>
      <c r="X29" s="64">
        <f t="shared" si="4"/>
        <v>13205</v>
      </c>
      <c r="Y29" s="11">
        <v>2383</v>
      </c>
      <c r="Z29" s="11">
        <v>2428</v>
      </c>
      <c r="AA29" s="11">
        <v>2279</v>
      </c>
      <c r="AB29" s="11">
        <v>2126</v>
      </c>
      <c r="AC29" s="11">
        <v>2045</v>
      </c>
      <c r="AD29" s="11">
        <v>1944</v>
      </c>
    </row>
    <row r="30" spans="2:30" x14ac:dyDescent="0.25">
      <c r="B30" s="59" t="s">
        <v>32</v>
      </c>
      <c r="C30" s="36">
        <v>943</v>
      </c>
      <c r="D30" s="64">
        <v>468</v>
      </c>
      <c r="E30" s="11">
        <v>140</v>
      </c>
      <c r="F30" s="39">
        <v>387</v>
      </c>
      <c r="G30" s="150">
        <f t="shared" si="0"/>
        <v>11.150583244962885</v>
      </c>
      <c r="H30" s="36">
        <v>788</v>
      </c>
      <c r="I30" s="64">
        <v>394</v>
      </c>
      <c r="J30" s="11">
        <v>158</v>
      </c>
      <c r="K30" s="39">
        <v>280</v>
      </c>
      <c r="L30" s="361">
        <f t="shared" si="1"/>
        <v>10.508883248730964</v>
      </c>
      <c r="N30" s="11">
        <v>10515</v>
      </c>
      <c r="O30" s="11">
        <f t="shared" si="6"/>
        <v>8281</v>
      </c>
      <c r="Q30" s="64">
        <f t="shared" si="2"/>
        <v>10515</v>
      </c>
      <c r="R30" s="11">
        <v>1935</v>
      </c>
      <c r="S30" s="11">
        <v>1905</v>
      </c>
      <c r="T30" s="11">
        <v>1784</v>
      </c>
      <c r="U30" s="11">
        <v>1721</v>
      </c>
      <c r="V30" s="11">
        <v>1662</v>
      </c>
      <c r="W30" s="11">
        <v>1508</v>
      </c>
      <c r="X30" s="64">
        <f t="shared" si="4"/>
        <v>8281</v>
      </c>
      <c r="Y30" s="11">
        <v>1517</v>
      </c>
      <c r="Z30" s="11">
        <v>1497</v>
      </c>
      <c r="AA30" s="11">
        <v>1446</v>
      </c>
      <c r="AB30" s="11">
        <v>1351</v>
      </c>
      <c r="AC30" s="11">
        <v>1277</v>
      </c>
      <c r="AD30" s="11">
        <v>1193</v>
      </c>
    </row>
    <row r="31" spans="2:30" x14ac:dyDescent="0.25">
      <c r="B31" s="59" t="s">
        <v>33</v>
      </c>
      <c r="C31" s="36">
        <v>1111</v>
      </c>
      <c r="D31" s="64">
        <v>727</v>
      </c>
      <c r="E31" s="11">
        <v>263</v>
      </c>
      <c r="F31" s="39">
        <v>11</v>
      </c>
      <c r="G31" s="150">
        <f t="shared" si="0"/>
        <v>22.218721872187217</v>
      </c>
      <c r="H31" s="36">
        <v>1272</v>
      </c>
      <c r="I31" s="64">
        <v>639</v>
      </c>
      <c r="J31" s="11">
        <v>265</v>
      </c>
      <c r="K31" s="39">
        <v>180</v>
      </c>
      <c r="L31" s="361">
        <f t="shared" si="1"/>
        <v>18.273584905660378</v>
      </c>
      <c r="N31" s="11">
        <v>24685</v>
      </c>
      <c r="O31" s="11">
        <f t="shared" si="6"/>
        <v>23244</v>
      </c>
      <c r="Q31" s="64">
        <f t="shared" si="2"/>
        <v>24685</v>
      </c>
      <c r="R31" s="11">
        <v>4237</v>
      </c>
      <c r="S31" s="11">
        <v>4265</v>
      </c>
      <c r="T31" s="11">
        <v>4206</v>
      </c>
      <c r="U31" s="11">
        <v>4111</v>
      </c>
      <c r="V31" s="11">
        <v>3978</v>
      </c>
      <c r="W31" s="11">
        <v>3888</v>
      </c>
      <c r="X31" s="64">
        <f t="shared" si="4"/>
        <v>23244</v>
      </c>
      <c r="Y31" s="11">
        <v>3978</v>
      </c>
      <c r="Z31" s="11">
        <v>3992</v>
      </c>
      <c r="AA31" s="11">
        <v>3989</v>
      </c>
      <c r="AB31" s="11">
        <v>3852</v>
      </c>
      <c r="AC31" s="11">
        <v>3745</v>
      </c>
      <c r="AD31" s="11">
        <v>3688</v>
      </c>
    </row>
    <row r="32" spans="2:30" x14ac:dyDescent="0.25">
      <c r="B32" s="59" t="s">
        <v>34</v>
      </c>
      <c r="C32" s="36">
        <v>6342</v>
      </c>
      <c r="D32" s="64">
        <v>1309</v>
      </c>
      <c r="E32" s="11">
        <v>315</v>
      </c>
      <c r="F32" s="39">
        <v>140</v>
      </c>
      <c r="G32" s="150">
        <f t="shared" si="0"/>
        <v>7.9895931882686853</v>
      </c>
      <c r="H32" s="36">
        <v>7373</v>
      </c>
      <c r="I32" s="64">
        <v>1095</v>
      </c>
      <c r="J32" s="11">
        <v>345</v>
      </c>
      <c r="K32" s="39">
        <v>44</v>
      </c>
      <c r="L32" s="361">
        <f t="shared" si="1"/>
        <v>6.3308015733080154</v>
      </c>
      <c r="N32" s="11">
        <v>50670</v>
      </c>
      <c r="O32" s="11">
        <f t="shared" si="6"/>
        <v>46677</v>
      </c>
      <c r="Q32" s="64">
        <f t="shared" si="2"/>
        <v>50670</v>
      </c>
      <c r="R32" s="11">
        <v>8768</v>
      </c>
      <c r="S32" s="11">
        <v>8833</v>
      </c>
      <c r="T32" s="11">
        <v>8727</v>
      </c>
      <c r="U32" s="11">
        <v>8381</v>
      </c>
      <c r="V32" s="11">
        <v>8105</v>
      </c>
      <c r="W32" s="11">
        <v>7856</v>
      </c>
      <c r="X32" s="64">
        <f t="shared" si="4"/>
        <v>46677</v>
      </c>
      <c r="Y32" s="11">
        <v>8094</v>
      </c>
      <c r="Z32" s="11">
        <v>8128</v>
      </c>
      <c r="AA32" s="11">
        <v>7978</v>
      </c>
      <c r="AB32" s="11">
        <v>7703</v>
      </c>
      <c r="AC32" s="11">
        <v>7515</v>
      </c>
      <c r="AD32" s="11">
        <v>7259</v>
      </c>
    </row>
    <row r="33" spans="2:30" ht="15.75" thickBot="1" x14ac:dyDescent="0.3">
      <c r="B33" s="35" t="s">
        <v>35</v>
      </c>
      <c r="C33" s="37">
        <v>1098</v>
      </c>
      <c r="D33" s="65">
        <v>634</v>
      </c>
      <c r="E33" s="18">
        <v>265</v>
      </c>
      <c r="F33" s="40">
        <v>73</v>
      </c>
      <c r="G33" s="151">
        <f t="shared" si="0"/>
        <v>13.039162112932605</v>
      </c>
      <c r="H33" s="37">
        <v>850</v>
      </c>
      <c r="I33" s="65">
        <v>521</v>
      </c>
      <c r="J33" s="18">
        <v>229</v>
      </c>
      <c r="K33" s="40">
        <v>44</v>
      </c>
      <c r="L33" s="362">
        <f t="shared" si="1"/>
        <v>14.296470588235294</v>
      </c>
      <c r="N33" s="11">
        <v>14317</v>
      </c>
      <c r="O33" s="11">
        <f t="shared" si="6"/>
        <v>12152</v>
      </c>
      <c r="Q33" s="64">
        <f t="shared" si="2"/>
        <v>14317</v>
      </c>
      <c r="R33" s="11">
        <v>2488</v>
      </c>
      <c r="S33" s="11">
        <v>2616</v>
      </c>
      <c r="T33" s="11">
        <v>2565</v>
      </c>
      <c r="U33" s="11">
        <v>2316</v>
      </c>
      <c r="V33" s="11">
        <v>2223</v>
      </c>
      <c r="W33" s="11">
        <v>2109</v>
      </c>
      <c r="X33" s="64">
        <f t="shared" si="4"/>
        <v>12152</v>
      </c>
      <c r="Y33" s="11">
        <v>2207</v>
      </c>
      <c r="Z33" s="11">
        <v>2237</v>
      </c>
      <c r="AA33" s="11">
        <v>2107</v>
      </c>
      <c r="AB33" s="11">
        <v>1980</v>
      </c>
      <c r="AC33" s="11">
        <v>1864</v>
      </c>
      <c r="AD33" s="11">
        <v>1757</v>
      </c>
    </row>
    <row r="34" spans="2:30" x14ac:dyDescent="0.25"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2:30" x14ac:dyDescent="0.25">
      <c r="B35" s="212" t="s">
        <v>358</v>
      </c>
    </row>
    <row r="36" spans="2:30" x14ac:dyDescent="0.25">
      <c r="B36" s="6" t="s">
        <v>407</v>
      </c>
      <c r="E36" s="194"/>
      <c r="I36" s="614"/>
    </row>
    <row r="37" spans="2:30" ht="15.75" thickBot="1" x14ac:dyDescent="0.3">
      <c r="E37" s="194"/>
      <c r="I37" s="614"/>
    </row>
    <row r="38" spans="2:30" x14ac:dyDescent="0.25">
      <c r="B38" s="645" t="s">
        <v>162</v>
      </c>
      <c r="C38" s="647" t="s">
        <v>364</v>
      </c>
      <c r="D38" s="648"/>
      <c r="E38" s="648"/>
      <c r="F38" s="648"/>
      <c r="G38" s="649"/>
      <c r="H38" s="647" t="s">
        <v>91</v>
      </c>
      <c r="I38" s="648"/>
      <c r="J38" s="648"/>
      <c r="K38" s="648"/>
      <c r="L38" s="649"/>
    </row>
    <row r="39" spans="2:30" x14ac:dyDescent="0.25">
      <c r="B39" s="656"/>
      <c r="C39" s="788" t="s">
        <v>228</v>
      </c>
      <c r="D39" s="750" t="s">
        <v>38</v>
      </c>
      <c r="E39" s="684"/>
      <c r="F39" s="539"/>
      <c r="G39" s="790" t="s">
        <v>251</v>
      </c>
      <c r="H39" s="788" t="s">
        <v>228</v>
      </c>
      <c r="I39" s="750" t="s">
        <v>38</v>
      </c>
      <c r="J39" s="684"/>
      <c r="K39" s="539"/>
      <c r="L39" s="795" t="s">
        <v>251</v>
      </c>
    </row>
    <row r="40" spans="2:30" ht="61.5" customHeight="1" thickBot="1" x14ac:dyDescent="0.3">
      <c r="B40" s="646"/>
      <c r="C40" s="789"/>
      <c r="D40" s="493" t="s">
        <v>36</v>
      </c>
      <c r="E40" s="493" t="s">
        <v>37</v>
      </c>
      <c r="F40" s="494" t="s">
        <v>363</v>
      </c>
      <c r="G40" s="791"/>
      <c r="H40" s="789"/>
      <c r="I40" s="493" t="s">
        <v>36</v>
      </c>
      <c r="J40" s="493" t="s">
        <v>37</v>
      </c>
      <c r="K40" s="494" t="s">
        <v>363</v>
      </c>
      <c r="L40" s="796"/>
    </row>
    <row r="41" spans="2:30" ht="19.5" thickBot="1" x14ac:dyDescent="0.3">
      <c r="B41" s="395" t="s">
        <v>10</v>
      </c>
      <c r="C41" s="233">
        <f>SUM(C42:C66)</f>
        <v>2863</v>
      </c>
      <c r="D41" s="397">
        <f>SUM(D42:D66)</f>
        <v>-1613</v>
      </c>
      <c r="E41" s="397">
        <f>SUM(E42:E66)</f>
        <v>-353</v>
      </c>
      <c r="F41" s="497">
        <f>SUM(F42:F66)</f>
        <v>2108</v>
      </c>
      <c r="G41" s="497">
        <f>L8-G8</f>
        <v>-3.7936610439504204</v>
      </c>
      <c r="H41" s="498">
        <f t="shared" ref="H41:H53" si="7">SUM(C41)/C8*100</f>
        <v>7.4138332858585594</v>
      </c>
      <c r="I41" s="499">
        <f t="shared" ref="I41:I53" si="8">SUM(D41)/D8*100</f>
        <v>-8.2472645464771457</v>
      </c>
      <c r="J41" s="499">
        <f t="shared" ref="J41:J53" si="9">SUM(E41)/E8*100</f>
        <v>-5.4762643499844863</v>
      </c>
      <c r="K41" s="563">
        <f t="shared" ref="K41:K53" si="10">SUM(F41)/F8*100</f>
        <v>38.355167394468701</v>
      </c>
      <c r="L41" s="235">
        <f>G41/G8*100</f>
        <v>-20.340161323963432</v>
      </c>
    </row>
    <row r="42" spans="2:30" x14ac:dyDescent="0.25">
      <c r="B42" s="621" t="s">
        <v>11</v>
      </c>
      <c r="C42" s="43">
        <f t="shared" ref="C42:C66" si="11">SUM(H9)-C9</f>
        <v>6</v>
      </c>
      <c r="D42" s="8">
        <f t="shared" ref="D42:D66" si="12">SUM(I9)-D9</f>
        <v>35</v>
      </c>
      <c r="E42" s="8">
        <f t="shared" ref="E42:E66" si="13">SUM(J9)-E9</f>
        <v>-9</v>
      </c>
      <c r="F42" s="38">
        <f t="shared" ref="F42:F66" si="14">SUM(K9)-F9</f>
        <v>-25</v>
      </c>
      <c r="G42" s="38">
        <f t="shared" ref="G42:G66" si="15">L9-G9</f>
        <v>-3.209656472559697</v>
      </c>
      <c r="H42" s="495">
        <f t="shared" si="7"/>
        <v>1.3824884792626728</v>
      </c>
      <c r="I42" s="496">
        <f t="shared" si="8"/>
        <v>12.110726643598616</v>
      </c>
      <c r="J42" s="496">
        <f t="shared" si="9"/>
        <v>-8.1818181818181817</v>
      </c>
      <c r="K42" s="564">
        <f t="shared" si="10"/>
        <v>-20.491803278688526</v>
      </c>
      <c r="L42" s="30">
        <f t="shared" ref="L42:L66" si="16">G42/G9*100</f>
        <v>-13.634050201535761</v>
      </c>
    </row>
    <row r="43" spans="2:30" x14ac:dyDescent="0.25">
      <c r="B43" s="91" t="s">
        <v>12</v>
      </c>
      <c r="C43" s="10">
        <f t="shared" si="11"/>
        <v>-207</v>
      </c>
      <c r="D43" s="11">
        <f t="shared" si="12"/>
        <v>-122</v>
      </c>
      <c r="E43" s="11">
        <f t="shared" si="13"/>
        <v>-52</v>
      </c>
      <c r="F43" s="38">
        <f t="shared" si="14"/>
        <v>-2</v>
      </c>
      <c r="G43" s="38">
        <f t="shared" si="15"/>
        <v>4.3667224850222226</v>
      </c>
      <c r="H43" s="145">
        <f t="shared" si="7"/>
        <v>-21.473029045643152</v>
      </c>
      <c r="I43" s="48">
        <f t="shared" si="8"/>
        <v>-15.803108808290157</v>
      </c>
      <c r="J43" s="48">
        <f t="shared" si="9"/>
        <v>-18.772563176895307</v>
      </c>
      <c r="K43" s="564">
        <f t="shared" si="10"/>
        <v>-28.571428571428569</v>
      </c>
      <c r="L43" s="30">
        <f t="shared" si="16"/>
        <v>12.044752283502882</v>
      </c>
    </row>
    <row r="44" spans="2:30" x14ac:dyDescent="0.25">
      <c r="B44" s="91" t="s">
        <v>13</v>
      </c>
      <c r="C44" s="10">
        <f t="shared" si="11"/>
        <v>268</v>
      </c>
      <c r="D44" s="11">
        <f t="shared" si="12"/>
        <v>-174</v>
      </c>
      <c r="E44" s="11">
        <f t="shared" si="13"/>
        <v>0</v>
      </c>
      <c r="F44" s="38">
        <f t="shared" si="14"/>
        <v>103</v>
      </c>
      <c r="G44" s="38">
        <f t="shared" si="15"/>
        <v>-3.7666598277927434</v>
      </c>
      <c r="H44" s="145">
        <f t="shared" si="7"/>
        <v>10.819539765845782</v>
      </c>
      <c r="I44" s="48">
        <f t="shared" si="8"/>
        <v>-17.558022199798184</v>
      </c>
      <c r="J44" s="48">
        <f t="shared" si="9"/>
        <v>0</v>
      </c>
      <c r="K44" s="564">
        <f t="shared" si="10"/>
        <v>36.013986013986013</v>
      </c>
      <c r="L44" s="30">
        <f t="shared" si="16"/>
        <v>-24.738867246758829</v>
      </c>
    </row>
    <row r="45" spans="2:30" x14ac:dyDescent="0.25">
      <c r="B45" s="91" t="s">
        <v>14</v>
      </c>
      <c r="C45" s="10">
        <f t="shared" si="11"/>
        <v>1041</v>
      </c>
      <c r="D45" s="11">
        <f t="shared" si="12"/>
        <v>-84</v>
      </c>
      <c r="E45" s="11">
        <f t="shared" si="13"/>
        <v>-33</v>
      </c>
      <c r="F45" s="38">
        <f t="shared" si="14"/>
        <v>1121</v>
      </c>
      <c r="G45" s="38">
        <f t="shared" si="15"/>
        <v>-7.2435203296350927</v>
      </c>
      <c r="H45" s="145">
        <f t="shared" si="7"/>
        <v>41.975806451612904</v>
      </c>
      <c r="I45" s="48">
        <f t="shared" si="8"/>
        <v>-5.9574468085106389</v>
      </c>
      <c r="J45" s="48">
        <f t="shared" si="9"/>
        <v>-7.9136690647482011</v>
      </c>
      <c r="K45" s="564">
        <f t="shared" si="10"/>
        <v>104.7663551401869</v>
      </c>
      <c r="L45" s="30">
        <f t="shared" si="16"/>
        <v>-35.785434804468274</v>
      </c>
    </row>
    <row r="46" spans="2:30" x14ac:dyDescent="0.25">
      <c r="B46" s="91" t="s">
        <v>15</v>
      </c>
      <c r="C46" s="10">
        <f t="shared" si="11"/>
        <v>320</v>
      </c>
      <c r="D46" s="11">
        <f t="shared" si="12"/>
        <v>83</v>
      </c>
      <c r="E46" s="11">
        <f t="shared" si="13"/>
        <v>11</v>
      </c>
      <c r="F46" s="38">
        <f t="shared" si="14"/>
        <v>225</v>
      </c>
      <c r="G46" s="38">
        <f t="shared" si="15"/>
        <v>-14.194971986312133</v>
      </c>
      <c r="H46" s="145">
        <f t="shared" si="7"/>
        <v>28.85482416591524</v>
      </c>
      <c r="I46" s="48">
        <f t="shared" si="8"/>
        <v>9.4857142857142858</v>
      </c>
      <c r="J46" s="48">
        <f t="shared" si="9"/>
        <v>4.6808510638297873</v>
      </c>
      <c r="K46" s="564">
        <f t="shared" si="10"/>
        <v>99.118942731277542</v>
      </c>
      <c r="L46" s="30">
        <f t="shared" si="16"/>
        <v>-33.640824730890387</v>
      </c>
    </row>
    <row r="47" spans="2:30" x14ac:dyDescent="0.25">
      <c r="B47" s="91" t="s">
        <v>16</v>
      </c>
      <c r="C47" s="10">
        <f t="shared" si="11"/>
        <v>-217</v>
      </c>
      <c r="D47" s="11">
        <f t="shared" si="12"/>
        <v>-26</v>
      </c>
      <c r="E47" s="11">
        <f t="shared" si="13"/>
        <v>-46</v>
      </c>
      <c r="F47" s="38">
        <f t="shared" si="14"/>
        <v>-178</v>
      </c>
      <c r="G47" s="38">
        <f t="shared" si="15"/>
        <v>8.2250138701750686E-2</v>
      </c>
      <c r="H47" s="145">
        <f t="shared" si="7"/>
        <v>-15.909090909090908</v>
      </c>
      <c r="I47" s="48">
        <f t="shared" si="8"/>
        <v>-3.4031413612565444</v>
      </c>
      <c r="J47" s="48">
        <f t="shared" si="9"/>
        <v>-24.338624338624339</v>
      </c>
      <c r="K47" s="564">
        <f t="shared" si="10"/>
        <v>-31.393298059964724</v>
      </c>
      <c r="L47" s="30">
        <f t="shared" si="16"/>
        <v>0.61517348900141433</v>
      </c>
    </row>
    <row r="48" spans="2:30" x14ac:dyDescent="0.25">
      <c r="B48" s="91" t="s">
        <v>17</v>
      </c>
      <c r="C48" s="10">
        <f t="shared" si="11"/>
        <v>-102</v>
      </c>
      <c r="D48" s="11">
        <f t="shared" si="12"/>
        <v>-159</v>
      </c>
      <c r="E48" s="11">
        <f t="shared" si="13"/>
        <v>-10</v>
      </c>
      <c r="F48" s="38">
        <f t="shared" si="14"/>
        <v>-3</v>
      </c>
      <c r="G48" s="38">
        <f t="shared" si="15"/>
        <v>-5.9718474674286455</v>
      </c>
      <c r="H48" s="145">
        <f t="shared" si="7"/>
        <v>-14.225941422594143</v>
      </c>
      <c r="I48" s="48">
        <f t="shared" si="8"/>
        <v>-34.341252699784022</v>
      </c>
      <c r="J48" s="48">
        <f t="shared" si="9"/>
        <v>-9.6153846153846168</v>
      </c>
      <c r="K48" s="564">
        <f t="shared" si="10"/>
        <v>-1.2658227848101267</v>
      </c>
      <c r="L48" s="30">
        <f t="shared" si="16"/>
        <v>-14.83033608390946</v>
      </c>
    </row>
    <row r="49" spans="2:12" x14ac:dyDescent="0.25">
      <c r="B49" s="91" t="s">
        <v>18</v>
      </c>
      <c r="C49" s="10">
        <f t="shared" si="11"/>
        <v>1</v>
      </c>
      <c r="D49" s="11">
        <f t="shared" si="12"/>
        <v>-54</v>
      </c>
      <c r="E49" s="11">
        <f t="shared" si="13"/>
        <v>-13</v>
      </c>
      <c r="F49" s="38">
        <f t="shared" si="14"/>
        <v>24</v>
      </c>
      <c r="G49" s="38">
        <f t="shared" si="15"/>
        <v>-2.94308222899393</v>
      </c>
      <c r="H49" s="145">
        <f t="shared" si="7"/>
        <v>0.24330900243309003</v>
      </c>
      <c r="I49" s="48">
        <f t="shared" si="8"/>
        <v>-20.074349442379184</v>
      </c>
      <c r="J49" s="48">
        <f t="shared" si="9"/>
        <v>-20.967741935483872</v>
      </c>
      <c r="K49" s="564">
        <f t="shared" si="10"/>
        <v>16.901408450704224</v>
      </c>
      <c r="L49" s="30">
        <f t="shared" si="16"/>
        <v>-8.5183577191303197</v>
      </c>
    </row>
    <row r="50" spans="2:12" x14ac:dyDescent="0.25">
      <c r="B50" s="91" t="s">
        <v>19</v>
      </c>
      <c r="C50" s="10">
        <f t="shared" si="11"/>
        <v>263</v>
      </c>
      <c r="D50" s="11">
        <f t="shared" si="12"/>
        <v>13</v>
      </c>
      <c r="E50" s="11">
        <f t="shared" si="13"/>
        <v>65</v>
      </c>
      <c r="F50" s="38">
        <f t="shared" si="14"/>
        <v>154</v>
      </c>
      <c r="G50" s="38">
        <f t="shared" si="15"/>
        <v>-8.4806272972788506</v>
      </c>
      <c r="H50" s="145">
        <f t="shared" si="7"/>
        <v>24.487895716945996</v>
      </c>
      <c r="I50" s="48">
        <f t="shared" si="8"/>
        <v>1.7310252996005324</v>
      </c>
      <c r="J50" s="48">
        <f t="shared" si="9"/>
        <v>27.659574468085108</v>
      </c>
      <c r="K50" s="564">
        <f t="shared" si="10"/>
        <v>146.66666666666666</v>
      </c>
      <c r="L50" s="30">
        <f t="shared" si="16"/>
        <v>-31.805683965769759</v>
      </c>
    </row>
    <row r="51" spans="2:12" x14ac:dyDescent="0.25">
      <c r="B51" s="91" t="s">
        <v>20</v>
      </c>
      <c r="C51" s="10">
        <f t="shared" si="11"/>
        <v>147</v>
      </c>
      <c r="D51" s="11">
        <f t="shared" si="12"/>
        <v>-150</v>
      </c>
      <c r="E51" s="11">
        <f t="shared" si="13"/>
        <v>-57</v>
      </c>
      <c r="F51" s="38">
        <f t="shared" si="14"/>
        <v>293</v>
      </c>
      <c r="G51" s="38">
        <f t="shared" si="15"/>
        <v>-4.1278167007475446</v>
      </c>
      <c r="H51" s="145">
        <f t="shared" si="7"/>
        <v>12.782608695652172</v>
      </c>
      <c r="I51" s="48">
        <f t="shared" si="8"/>
        <v>-17.221584385763492</v>
      </c>
      <c r="J51" s="48">
        <f t="shared" si="9"/>
        <v>-15.281501340482572</v>
      </c>
      <c r="K51" s="564">
        <f t="shared" si="10"/>
        <v>106.93430656934306</v>
      </c>
      <c r="L51" s="30">
        <f t="shared" si="16"/>
        <v>-25.003893631075464</v>
      </c>
    </row>
    <row r="52" spans="2:12" x14ac:dyDescent="0.25">
      <c r="B52" s="91" t="s">
        <v>21</v>
      </c>
      <c r="C52" s="10">
        <f t="shared" si="11"/>
        <v>-2</v>
      </c>
      <c r="D52" s="11">
        <f t="shared" si="12"/>
        <v>71</v>
      </c>
      <c r="E52" s="11">
        <f t="shared" si="13"/>
        <v>-66</v>
      </c>
      <c r="F52" s="38">
        <f t="shared" si="14"/>
        <v>-2</v>
      </c>
      <c r="G52" s="38">
        <f t="shared" si="15"/>
        <v>-1.2258300528941461</v>
      </c>
      <c r="H52" s="145">
        <f t="shared" si="7"/>
        <v>-0.15313935681470139</v>
      </c>
      <c r="I52" s="48">
        <f t="shared" si="8"/>
        <v>8.5852478839177753</v>
      </c>
      <c r="J52" s="48">
        <f t="shared" si="9"/>
        <v>-18.435754189944134</v>
      </c>
      <c r="K52" s="564">
        <f t="shared" si="10"/>
        <v>-100</v>
      </c>
      <c r="L52" s="30">
        <f t="shared" si="16"/>
        <v>-5.9051088085269994</v>
      </c>
    </row>
    <row r="53" spans="2:12" x14ac:dyDescent="0.25">
      <c r="B53" s="91" t="s">
        <v>22</v>
      </c>
      <c r="C53" s="10">
        <f t="shared" si="11"/>
        <v>15</v>
      </c>
      <c r="D53" s="11">
        <f t="shared" si="12"/>
        <v>-210</v>
      </c>
      <c r="E53" s="11">
        <f t="shared" si="13"/>
        <v>-16</v>
      </c>
      <c r="F53" s="38">
        <f t="shared" si="14"/>
        <v>53</v>
      </c>
      <c r="G53" s="38">
        <f t="shared" si="15"/>
        <v>-3.1689122235132761</v>
      </c>
      <c r="H53" s="145">
        <f t="shared" si="7"/>
        <v>0.39989336177019463</v>
      </c>
      <c r="I53" s="48">
        <f t="shared" si="8"/>
        <v>-13.224181360201511</v>
      </c>
      <c r="J53" s="48">
        <f t="shared" si="9"/>
        <v>-5.161290322580645</v>
      </c>
      <c r="K53" s="564">
        <f t="shared" si="10"/>
        <v>22.649572649572651</v>
      </c>
      <c r="L53" s="30">
        <f t="shared" si="16"/>
        <v>-31.246785705944376</v>
      </c>
    </row>
    <row r="54" spans="2:12" x14ac:dyDescent="0.25">
      <c r="B54" s="91" t="s">
        <v>23</v>
      </c>
      <c r="C54" s="10">
        <f t="shared" si="11"/>
        <v>-17</v>
      </c>
      <c r="D54" s="11">
        <f t="shared" si="12"/>
        <v>-45</v>
      </c>
      <c r="E54" s="11">
        <f t="shared" si="13"/>
        <v>-53</v>
      </c>
      <c r="F54" s="38">
        <f t="shared" si="14"/>
        <v>0</v>
      </c>
      <c r="G54" s="38">
        <f t="shared" si="15"/>
        <v>-0.2481603601291269</v>
      </c>
      <c r="H54" s="145">
        <f t="shared" ref="H54:H66" si="17">SUM(C54)/C21*100</f>
        <v>-1.6748768472906401</v>
      </c>
      <c r="I54" s="48">
        <f t="shared" ref="I54:I66" si="18">SUM(D54)/D21*100</f>
        <v>-6.4935064935064926</v>
      </c>
      <c r="J54" s="48">
        <f t="shared" ref="J54:J66" si="19">SUM(E54)/E21*100</f>
        <v>-17.905405405405407</v>
      </c>
      <c r="K54" s="617"/>
      <c r="L54" s="30">
        <f t="shared" si="16"/>
        <v>-0.938880145859042</v>
      </c>
    </row>
    <row r="55" spans="2:12" x14ac:dyDescent="0.25">
      <c r="B55" s="59" t="s">
        <v>24</v>
      </c>
      <c r="C55" s="36">
        <f t="shared" si="11"/>
        <v>79</v>
      </c>
      <c r="D55" s="64">
        <f t="shared" si="12"/>
        <v>-24</v>
      </c>
      <c r="E55" s="11">
        <f t="shared" si="13"/>
        <v>-28</v>
      </c>
      <c r="F55" s="38">
        <f t="shared" si="14"/>
        <v>0</v>
      </c>
      <c r="G55" s="38">
        <f t="shared" si="15"/>
        <v>-13.157863744782354</v>
      </c>
      <c r="H55" s="146">
        <f t="shared" si="17"/>
        <v>16.458333333333332</v>
      </c>
      <c r="I55" s="147">
        <f t="shared" si="18"/>
        <v>-6</v>
      </c>
      <c r="J55" s="48">
        <f t="shared" si="19"/>
        <v>-11.428571428571429</v>
      </c>
      <c r="K55" s="618"/>
      <c r="L55" s="30">
        <f t="shared" si="16"/>
        <v>-21.422476756989113</v>
      </c>
    </row>
    <row r="56" spans="2:12" x14ac:dyDescent="0.25">
      <c r="B56" s="59" t="s">
        <v>25</v>
      </c>
      <c r="C56" s="36">
        <f t="shared" si="11"/>
        <v>20</v>
      </c>
      <c r="D56" s="64">
        <f t="shared" si="12"/>
        <v>-93</v>
      </c>
      <c r="E56" s="11">
        <f t="shared" si="13"/>
        <v>-38</v>
      </c>
      <c r="F56" s="38">
        <f t="shared" si="14"/>
        <v>91</v>
      </c>
      <c r="G56" s="38">
        <f t="shared" si="15"/>
        <v>-2.4996692633853144</v>
      </c>
      <c r="H56" s="146">
        <f t="shared" si="17"/>
        <v>1.2674271229404308</v>
      </c>
      <c r="I56" s="147">
        <f t="shared" si="18"/>
        <v>-7.4459567654123298</v>
      </c>
      <c r="J56" s="48">
        <f t="shared" si="19"/>
        <v>-6.9852941176470589</v>
      </c>
      <c r="K56" s="564">
        <f t="shared" ref="K56:K66" si="20">SUM(F56)/F23*100</f>
        <v>29.354838709677416</v>
      </c>
      <c r="L56" s="30">
        <f t="shared" si="16"/>
        <v>-11.833552628392361</v>
      </c>
    </row>
    <row r="57" spans="2:12" x14ac:dyDescent="0.25">
      <c r="B57" s="59" t="s">
        <v>26</v>
      </c>
      <c r="C57" s="36">
        <f t="shared" si="11"/>
        <v>88</v>
      </c>
      <c r="D57" s="64">
        <f t="shared" si="12"/>
        <v>9</v>
      </c>
      <c r="E57" s="11">
        <f t="shared" si="13"/>
        <v>24</v>
      </c>
      <c r="F57" s="38">
        <f t="shared" si="14"/>
        <v>88</v>
      </c>
      <c r="G57" s="38">
        <f t="shared" si="15"/>
        <v>-6.1725967845028968</v>
      </c>
      <c r="H57" s="146">
        <f t="shared" si="17"/>
        <v>6.0481099656357387</v>
      </c>
      <c r="I57" s="147">
        <f t="shared" si="18"/>
        <v>1.2765957446808509</v>
      </c>
      <c r="J57" s="48">
        <f t="shared" si="19"/>
        <v>16.901408450704224</v>
      </c>
      <c r="K57" s="564">
        <f t="shared" si="20"/>
        <v>13.685847589424572</v>
      </c>
      <c r="L57" s="30">
        <f t="shared" si="16"/>
        <v>-30.222190400954723</v>
      </c>
    </row>
    <row r="58" spans="2:12" x14ac:dyDescent="0.25">
      <c r="B58" s="59" t="s">
        <v>27</v>
      </c>
      <c r="C58" s="36">
        <f t="shared" si="11"/>
        <v>441</v>
      </c>
      <c r="D58" s="64">
        <f t="shared" si="12"/>
        <v>-45</v>
      </c>
      <c r="E58" s="11">
        <f t="shared" si="13"/>
        <v>-30</v>
      </c>
      <c r="F58" s="38">
        <f t="shared" si="14"/>
        <v>-1</v>
      </c>
      <c r="G58" s="38">
        <f t="shared" si="15"/>
        <v>-7.1271784596854211</v>
      </c>
      <c r="H58" s="146">
        <f t="shared" si="17"/>
        <v>20.920303605313091</v>
      </c>
      <c r="I58" s="147">
        <f t="shared" si="18"/>
        <v>-6.7365269461077846</v>
      </c>
      <c r="J58" s="48">
        <f t="shared" si="19"/>
        <v>-10.948905109489052</v>
      </c>
      <c r="K58" s="564">
        <f t="shared" si="20"/>
        <v>-100</v>
      </c>
      <c r="L58" s="30">
        <f t="shared" si="16"/>
        <v>-29.110252064515059</v>
      </c>
    </row>
    <row r="59" spans="2:12" x14ac:dyDescent="0.25">
      <c r="B59" s="59" t="s">
        <v>28</v>
      </c>
      <c r="C59" s="36">
        <f t="shared" si="11"/>
        <v>390</v>
      </c>
      <c r="D59" s="64">
        <f t="shared" si="12"/>
        <v>15</v>
      </c>
      <c r="E59" s="11">
        <f t="shared" si="13"/>
        <v>35</v>
      </c>
      <c r="F59" s="38">
        <f t="shared" si="14"/>
        <v>168</v>
      </c>
      <c r="G59" s="38">
        <f t="shared" si="15"/>
        <v>-7.7751351995590188</v>
      </c>
      <c r="H59" s="146">
        <f t="shared" si="17"/>
        <v>34.977578475336323</v>
      </c>
      <c r="I59" s="147">
        <f t="shared" si="18"/>
        <v>2.329192546583851</v>
      </c>
      <c r="J59" s="48">
        <f t="shared" si="19"/>
        <v>24.475524475524477</v>
      </c>
      <c r="K59" s="564">
        <f t="shared" si="20"/>
        <v>122.62773722627738</v>
      </c>
      <c r="L59" s="30">
        <f t="shared" si="16"/>
        <v>-35.853084150158423</v>
      </c>
    </row>
    <row r="60" spans="2:12" x14ac:dyDescent="0.25">
      <c r="B60" s="59" t="s">
        <v>29</v>
      </c>
      <c r="C60" s="36">
        <f t="shared" si="11"/>
        <v>-508</v>
      </c>
      <c r="D60" s="64">
        <f t="shared" si="12"/>
        <v>-160</v>
      </c>
      <c r="E60" s="11">
        <f t="shared" si="13"/>
        <v>-23</v>
      </c>
      <c r="F60" s="38">
        <f t="shared" si="14"/>
        <v>-4</v>
      </c>
      <c r="G60" s="38">
        <f t="shared" si="15"/>
        <v>-0.27778057366637121</v>
      </c>
      <c r="H60" s="146">
        <f t="shared" si="17"/>
        <v>-26.091422701592194</v>
      </c>
      <c r="I60" s="147">
        <f t="shared" si="18"/>
        <v>-19.323671497584542</v>
      </c>
      <c r="J60" s="48">
        <f t="shared" si="19"/>
        <v>-7.796610169491526</v>
      </c>
      <c r="K60" s="564">
        <f t="shared" si="20"/>
        <v>-100</v>
      </c>
      <c r="L60" s="30">
        <f t="shared" si="16"/>
        <v>-2.1962104155300279</v>
      </c>
    </row>
    <row r="61" spans="2:12" x14ac:dyDescent="0.25">
      <c r="B61" s="59" t="s">
        <v>30</v>
      </c>
      <c r="C61" s="36">
        <f t="shared" si="11"/>
        <v>84</v>
      </c>
      <c r="D61" s="64">
        <f t="shared" si="12"/>
        <v>32</v>
      </c>
      <c r="E61" s="11">
        <f t="shared" si="13"/>
        <v>0</v>
      </c>
      <c r="F61" s="38">
        <f t="shared" si="14"/>
        <v>64</v>
      </c>
      <c r="G61" s="38">
        <f t="shared" si="15"/>
        <v>-4.8191900489493484</v>
      </c>
      <c r="H61" s="146">
        <f t="shared" si="17"/>
        <v>6.5268065268065261</v>
      </c>
      <c r="I61" s="147">
        <f t="shared" si="18"/>
        <v>3.6613272311212817</v>
      </c>
      <c r="J61" s="48">
        <f t="shared" si="19"/>
        <v>0</v>
      </c>
      <c r="K61" s="564">
        <f t="shared" si="20"/>
        <v>15.49636803874092</v>
      </c>
      <c r="L61" s="30">
        <f t="shared" si="16"/>
        <v>-20.06891309819709</v>
      </c>
    </row>
    <row r="62" spans="2:12" x14ac:dyDescent="0.25">
      <c r="B62" s="59" t="s">
        <v>31</v>
      </c>
      <c r="C62" s="36">
        <f t="shared" si="11"/>
        <v>-36</v>
      </c>
      <c r="D62" s="64">
        <f t="shared" si="12"/>
        <v>-36</v>
      </c>
      <c r="E62" s="11">
        <f t="shared" si="13"/>
        <v>-28</v>
      </c>
      <c r="F62" s="38">
        <f t="shared" si="14"/>
        <v>2</v>
      </c>
      <c r="G62" s="38">
        <f t="shared" si="15"/>
        <v>-1.8517511050663042</v>
      </c>
      <c r="H62" s="146">
        <f t="shared" si="17"/>
        <v>-3.9955604883462823</v>
      </c>
      <c r="I62" s="147">
        <f t="shared" si="18"/>
        <v>-7.3619631901840492</v>
      </c>
      <c r="J62" s="48">
        <f t="shared" si="19"/>
        <v>-13.333333333333334</v>
      </c>
      <c r="K62" s="564">
        <f t="shared" si="20"/>
        <v>1.9230769230769231</v>
      </c>
      <c r="L62" s="30">
        <f t="shared" si="16"/>
        <v>-10.817789960868444</v>
      </c>
    </row>
    <row r="63" spans="2:12" x14ac:dyDescent="0.25">
      <c r="B63" s="59" t="s">
        <v>32</v>
      </c>
      <c r="C63" s="36">
        <f t="shared" si="11"/>
        <v>-155</v>
      </c>
      <c r="D63" s="64">
        <f t="shared" si="12"/>
        <v>-74</v>
      </c>
      <c r="E63" s="11">
        <f t="shared" si="13"/>
        <v>18</v>
      </c>
      <c r="F63" s="38">
        <f t="shared" si="14"/>
        <v>-107</v>
      </c>
      <c r="G63" s="38">
        <f t="shared" si="15"/>
        <v>-0.64169999623192098</v>
      </c>
      <c r="H63" s="146">
        <f t="shared" si="17"/>
        <v>-16.436903499469775</v>
      </c>
      <c r="I63" s="147">
        <f t="shared" si="18"/>
        <v>-15.811965811965811</v>
      </c>
      <c r="J63" s="48">
        <f t="shared" si="19"/>
        <v>12.857142857142856</v>
      </c>
      <c r="K63" s="564">
        <f t="shared" si="20"/>
        <v>-27.648578811369507</v>
      </c>
      <c r="L63" s="30">
        <f t="shared" si="16"/>
        <v>-5.7548558863214598</v>
      </c>
    </row>
    <row r="64" spans="2:12" x14ac:dyDescent="0.25">
      <c r="B64" s="59" t="s">
        <v>33</v>
      </c>
      <c r="C64" s="36">
        <f t="shared" si="11"/>
        <v>161</v>
      </c>
      <c r="D64" s="64">
        <f t="shared" si="12"/>
        <v>-88</v>
      </c>
      <c r="E64" s="11">
        <f t="shared" si="13"/>
        <v>2</v>
      </c>
      <c r="F64" s="38">
        <f t="shared" si="14"/>
        <v>169</v>
      </c>
      <c r="G64" s="38">
        <f t="shared" si="15"/>
        <v>-3.9451369665268388</v>
      </c>
      <c r="H64" s="146">
        <f t="shared" si="17"/>
        <v>14.491449144914492</v>
      </c>
      <c r="I64" s="147">
        <f t="shared" si="18"/>
        <v>-12.104539202200826</v>
      </c>
      <c r="J64" s="48">
        <f t="shared" si="19"/>
        <v>0.76045627376425851</v>
      </c>
      <c r="K64" s="564">
        <f t="shared" si="20"/>
        <v>1536.3636363636363</v>
      </c>
      <c r="L64" s="30">
        <f t="shared" si="16"/>
        <v>-17.755913185381075</v>
      </c>
    </row>
    <row r="65" spans="2:12" x14ac:dyDescent="0.25">
      <c r="B65" s="59" t="s">
        <v>34</v>
      </c>
      <c r="C65" s="36">
        <f t="shared" si="11"/>
        <v>1031</v>
      </c>
      <c r="D65" s="64">
        <f t="shared" si="12"/>
        <v>-214</v>
      </c>
      <c r="E65" s="11">
        <f t="shared" si="13"/>
        <v>30</v>
      </c>
      <c r="F65" s="38">
        <f t="shared" si="14"/>
        <v>-96</v>
      </c>
      <c r="G65" s="38">
        <f t="shared" si="15"/>
        <v>-1.6587916149606698</v>
      </c>
      <c r="H65" s="146">
        <f t="shared" si="17"/>
        <v>16.256701356039105</v>
      </c>
      <c r="I65" s="147">
        <f t="shared" si="18"/>
        <v>-16.348357524828113</v>
      </c>
      <c r="J65" s="48">
        <f t="shared" si="19"/>
        <v>9.5238095238095237</v>
      </c>
      <c r="K65" s="564">
        <f t="shared" si="20"/>
        <v>-68.571428571428569</v>
      </c>
      <c r="L65" s="30">
        <f t="shared" si="16"/>
        <v>-20.761903339413003</v>
      </c>
    </row>
    <row r="66" spans="2:12" ht="15.75" thickBot="1" x14ac:dyDescent="0.3">
      <c r="B66" s="35" t="s">
        <v>35</v>
      </c>
      <c r="C66" s="37">
        <f t="shared" si="11"/>
        <v>-248</v>
      </c>
      <c r="D66" s="65">
        <f t="shared" si="12"/>
        <v>-113</v>
      </c>
      <c r="E66" s="18">
        <f t="shared" si="13"/>
        <v>-36</v>
      </c>
      <c r="F66" s="152">
        <f t="shared" si="14"/>
        <v>-29</v>
      </c>
      <c r="G66" s="152">
        <f t="shared" si="15"/>
        <v>1.2573084753026897</v>
      </c>
      <c r="H66" s="148">
        <f t="shared" si="17"/>
        <v>-22.586520947176687</v>
      </c>
      <c r="I66" s="149">
        <f t="shared" si="18"/>
        <v>-17.823343848580443</v>
      </c>
      <c r="J66" s="50">
        <f t="shared" si="19"/>
        <v>-13.584905660377359</v>
      </c>
      <c r="K66" s="565">
        <f t="shared" si="20"/>
        <v>-39.726027397260275</v>
      </c>
      <c r="L66" s="94">
        <f t="shared" si="16"/>
        <v>9.6425557440969012</v>
      </c>
    </row>
  </sheetData>
  <mergeCells count="21">
    <mergeCell ref="B38:B40"/>
    <mergeCell ref="N5:N7"/>
    <mergeCell ref="O5:O7"/>
    <mergeCell ref="L6:L7"/>
    <mergeCell ref="C4:J4"/>
    <mergeCell ref="I6:J6"/>
    <mergeCell ref="G39:G40"/>
    <mergeCell ref="L39:L40"/>
    <mergeCell ref="C38:G38"/>
    <mergeCell ref="H38:L38"/>
    <mergeCell ref="C39:C40"/>
    <mergeCell ref="D39:E39"/>
    <mergeCell ref="H39:H40"/>
    <mergeCell ref="I39:J39"/>
    <mergeCell ref="B5:B7"/>
    <mergeCell ref="H6:H7"/>
    <mergeCell ref="H5:L5"/>
    <mergeCell ref="C5:G5"/>
    <mergeCell ref="C6:C7"/>
    <mergeCell ref="D6:E6"/>
    <mergeCell ref="G6:G7"/>
  </mergeCells>
  <printOptions horizontalCentered="1"/>
  <pageMargins left="0" right="0" top="0.74803149606299213" bottom="0.74803149606299213" header="0" footer="0"/>
  <pageSetup paperSize="9" scale="4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J24"/>
  <sheetViews>
    <sheetView zoomScale="120" zoomScaleNormal="120" workbookViewId="0">
      <selection activeCell="B1" sqref="B1"/>
    </sheetView>
  </sheetViews>
  <sheetFormatPr defaultRowHeight="14.25" x14ac:dyDescent="0.2"/>
  <cols>
    <col min="1" max="1" width="4.42578125" style="1" customWidth="1"/>
    <col min="2" max="2" width="52" style="1" customWidth="1"/>
    <col min="3" max="3" width="11" style="90" customWidth="1"/>
    <col min="4" max="5" width="10.7109375" style="90" customWidth="1"/>
    <col min="6" max="6" width="11.28515625" style="1" customWidth="1"/>
    <col min="7" max="7" width="11" style="1" customWidth="1"/>
    <col min="8" max="8" width="10.7109375" style="1" bestFit="1" customWidth="1"/>
    <col min="9" max="9" width="11" style="1" customWidth="1"/>
    <col min="10" max="10" width="10.5703125" style="198" bestFit="1" customWidth="1"/>
    <col min="11" max="16384" width="9.140625" style="1"/>
  </cols>
  <sheetData>
    <row r="1" spans="2:10" ht="15.75" customHeight="1" x14ac:dyDescent="0.2"/>
    <row r="2" spans="2:10" ht="15" x14ac:dyDescent="0.25">
      <c r="B2" s="212" t="s">
        <v>353</v>
      </c>
      <c r="C2" s="6"/>
      <c r="D2" s="6"/>
      <c r="E2" s="6"/>
      <c r="F2" s="6"/>
      <c r="G2" s="6"/>
    </row>
    <row r="3" spans="2:10" ht="12.75" customHeight="1" x14ac:dyDescent="0.25">
      <c r="B3" s="6" t="s">
        <v>406</v>
      </c>
      <c r="C3" s="6"/>
      <c r="D3" s="6"/>
      <c r="E3" s="6"/>
      <c r="F3" s="6"/>
      <c r="G3" s="6"/>
    </row>
    <row r="4" spans="2:10" ht="12.75" customHeight="1" thickBot="1" x14ac:dyDescent="0.3">
      <c r="B4" s="6"/>
      <c r="C4" s="6"/>
      <c r="D4" s="6"/>
      <c r="E4" s="6"/>
      <c r="F4" s="6"/>
      <c r="G4" s="6"/>
    </row>
    <row r="5" spans="2:10" ht="15.75" customHeight="1" x14ac:dyDescent="0.2">
      <c r="B5" s="376" t="s">
        <v>94</v>
      </c>
      <c r="C5" s="553" t="s">
        <v>239</v>
      </c>
      <c r="D5" s="374"/>
      <c r="E5" s="375"/>
      <c r="F5" s="553" t="s">
        <v>271</v>
      </c>
      <c r="G5" s="374"/>
      <c r="H5" s="375"/>
    </row>
    <row r="6" spans="2:10" ht="35.25" customHeight="1" thickBot="1" x14ac:dyDescent="0.25">
      <c r="B6" s="377"/>
      <c r="C6" s="514" t="s">
        <v>103</v>
      </c>
      <c r="D6" s="389" t="s">
        <v>351</v>
      </c>
      <c r="E6" s="390" t="s">
        <v>352</v>
      </c>
      <c r="F6" s="388" t="s">
        <v>103</v>
      </c>
      <c r="G6" s="389" t="s">
        <v>351</v>
      </c>
      <c r="H6" s="390" t="s">
        <v>352</v>
      </c>
    </row>
    <row r="7" spans="2:10" ht="25.5" customHeight="1" x14ac:dyDescent="0.2">
      <c r="B7" s="548" t="s">
        <v>1</v>
      </c>
      <c r="C7" s="544">
        <v>213.9</v>
      </c>
      <c r="D7" s="538">
        <v>100</v>
      </c>
      <c r="E7" s="540" t="s">
        <v>108</v>
      </c>
      <c r="F7" s="551">
        <v>236.89</v>
      </c>
      <c r="G7" s="538">
        <v>100</v>
      </c>
      <c r="H7" s="540" t="s">
        <v>108</v>
      </c>
      <c r="J7" s="197"/>
    </row>
    <row r="8" spans="2:10" ht="22.5" customHeight="1" x14ac:dyDescent="0.2">
      <c r="B8" s="549" t="s">
        <v>345</v>
      </c>
      <c r="C8" s="545">
        <v>83.4</v>
      </c>
      <c r="D8" s="537">
        <f>C8*100/C7</f>
        <v>38.990182328190741</v>
      </c>
      <c r="E8" s="619" t="s">
        <v>108</v>
      </c>
      <c r="F8" s="552">
        <v>76.13</v>
      </c>
      <c r="G8" s="537">
        <f>F8*100/F7</f>
        <v>32.137278905821269</v>
      </c>
      <c r="H8" s="619" t="s">
        <v>108</v>
      </c>
      <c r="I8" s="620"/>
      <c r="J8" s="1"/>
    </row>
    <row r="9" spans="2:10" ht="22.5" customHeight="1" x14ac:dyDescent="0.2">
      <c r="B9" s="549" t="s">
        <v>344</v>
      </c>
      <c r="C9" s="545">
        <v>122.17</v>
      </c>
      <c r="D9" s="537">
        <f>C9*100/C7</f>
        <v>57.115474520804113</v>
      </c>
      <c r="E9" s="541">
        <v>100</v>
      </c>
      <c r="F9" s="552">
        <v>150.41</v>
      </c>
      <c r="G9" s="537">
        <f>F9*100/F7</f>
        <v>63.493604626619955</v>
      </c>
      <c r="H9" s="541">
        <v>100</v>
      </c>
      <c r="I9" s="200"/>
      <c r="J9" s="197"/>
    </row>
    <row r="10" spans="2:10" s="90" customFormat="1" ht="22.5" customHeight="1" x14ac:dyDescent="0.2">
      <c r="B10" s="534" t="s">
        <v>343</v>
      </c>
      <c r="C10" s="167"/>
      <c r="D10" s="167"/>
      <c r="E10" s="167"/>
      <c r="F10" s="554"/>
      <c r="G10" s="167"/>
      <c r="H10" s="183"/>
      <c r="I10" s="200"/>
      <c r="J10" s="197"/>
    </row>
    <row r="11" spans="2:10" s="90" customFormat="1" ht="22.5" customHeight="1" x14ac:dyDescent="0.2">
      <c r="B11" s="101" t="s">
        <v>346</v>
      </c>
      <c r="C11" s="546">
        <v>38</v>
      </c>
      <c r="D11" s="535">
        <f>C11*100/C7</f>
        <v>17.765310892940626</v>
      </c>
      <c r="E11" s="180">
        <f>SUM(C11)/C9*100</f>
        <v>31.104199066874028</v>
      </c>
      <c r="F11" s="536">
        <v>35.99</v>
      </c>
      <c r="G11" s="535">
        <f>F11*100/F7</f>
        <v>15.192705475115034</v>
      </c>
      <c r="H11" s="180">
        <f>SUM(F11)/F9*100</f>
        <v>23.927930323781666</v>
      </c>
      <c r="I11" s="200"/>
      <c r="J11" s="197"/>
    </row>
    <row r="12" spans="2:10" ht="22.5" customHeight="1" x14ac:dyDescent="0.2">
      <c r="B12" s="101" t="s">
        <v>5</v>
      </c>
      <c r="C12" s="546">
        <v>2.14</v>
      </c>
      <c r="D12" s="535">
        <f>C12*100/C7</f>
        <v>1.0004675081813932</v>
      </c>
      <c r="E12" s="180">
        <f>SUM(C12)/C9*100</f>
        <v>1.7516575263976426</v>
      </c>
      <c r="F12" s="536">
        <v>1.59</v>
      </c>
      <c r="G12" s="535">
        <f>F12*100/F7</f>
        <v>0.67119760226265357</v>
      </c>
      <c r="H12" s="180">
        <f>SUM(F12)/F9*100</f>
        <v>1.0571105644571506</v>
      </c>
      <c r="I12" s="200"/>
      <c r="J12" s="200"/>
    </row>
    <row r="13" spans="2:10" ht="22.5" customHeight="1" x14ac:dyDescent="0.2">
      <c r="B13" s="101" t="s">
        <v>6</v>
      </c>
      <c r="C13" s="546">
        <v>8.83</v>
      </c>
      <c r="D13" s="535">
        <f>C13*100/C7</f>
        <v>4.1280972417017301</v>
      </c>
      <c r="E13" s="180">
        <f>SUM(C13)/C9*100</f>
        <v>7.2276336252762547</v>
      </c>
      <c r="F13" s="60">
        <v>8.81</v>
      </c>
      <c r="G13" s="535">
        <f>F13*100/F7</f>
        <v>3.7190257081345774</v>
      </c>
      <c r="H13" s="180">
        <f>SUM(F13)/F9*100</f>
        <v>5.8573233162688654</v>
      </c>
      <c r="I13" s="200"/>
      <c r="J13" s="200"/>
    </row>
    <row r="14" spans="2:10" ht="22.5" customHeight="1" x14ac:dyDescent="0.2">
      <c r="B14" s="101" t="s">
        <v>7</v>
      </c>
      <c r="C14" s="546">
        <v>7.19</v>
      </c>
      <c r="D14" s="535">
        <f>C14*100/C7</f>
        <v>3.3613838242169236</v>
      </c>
      <c r="E14" s="180">
        <f>SUM(C14)/C9*100</f>
        <v>5.885241876074323</v>
      </c>
      <c r="F14" s="60">
        <v>8.44</v>
      </c>
      <c r="G14" s="535">
        <f>F14*100/F7</f>
        <v>3.5628350711300607</v>
      </c>
      <c r="H14" s="180">
        <f>SUM(F14)/F9*100</f>
        <v>5.6113290339738047</v>
      </c>
      <c r="I14" s="200"/>
      <c r="J14" s="200"/>
    </row>
    <row r="15" spans="2:10" ht="22.5" customHeight="1" x14ac:dyDescent="0.2">
      <c r="B15" s="101" t="s">
        <v>234</v>
      </c>
      <c r="C15" s="546">
        <v>28.7</v>
      </c>
      <c r="D15" s="535">
        <f>C15*100/C7</f>
        <v>13.417484805984104</v>
      </c>
      <c r="E15" s="180">
        <f>SUM(C15)/C9*100</f>
        <v>23.491855611033806</v>
      </c>
      <c r="F15" s="536">
        <v>24.89</v>
      </c>
      <c r="G15" s="535">
        <f>F15*100/F7</f>
        <v>10.506986364979527</v>
      </c>
      <c r="H15" s="180">
        <f>SUM(F15)/F9*100</f>
        <v>16.548101854929858</v>
      </c>
      <c r="I15" s="200"/>
      <c r="J15" s="200"/>
    </row>
    <row r="16" spans="2:10" ht="32.25" customHeight="1" x14ac:dyDescent="0.2">
      <c r="B16" s="101" t="s">
        <v>347</v>
      </c>
      <c r="C16" s="546">
        <v>17.48</v>
      </c>
      <c r="D16" s="535">
        <f>C16*100/C7</f>
        <v>8.172043010752688</v>
      </c>
      <c r="E16" s="180">
        <f>SUM(C16)/C9*100</f>
        <v>14.307931570762053</v>
      </c>
      <c r="F16" s="60">
        <v>17.48</v>
      </c>
      <c r="G16" s="535">
        <f>F16*100/F7</f>
        <v>7.3789522563215</v>
      </c>
      <c r="H16" s="180">
        <f>SUM(F16)/F9*100</f>
        <v>11.621567714912572</v>
      </c>
      <c r="I16" s="200"/>
      <c r="J16" s="200"/>
    </row>
    <row r="17" spans="2:10" ht="22.5" customHeight="1" x14ac:dyDescent="0.2">
      <c r="B17" s="101" t="s">
        <v>8</v>
      </c>
      <c r="C17" s="546">
        <v>1.74</v>
      </c>
      <c r="D17" s="535">
        <f>C17*100/C7</f>
        <v>0.8134642356241234</v>
      </c>
      <c r="E17" s="180">
        <f>SUM(C17)/C9*100</f>
        <v>1.4242449046410739</v>
      </c>
      <c r="F17" s="60">
        <v>1.04</v>
      </c>
      <c r="G17" s="535">
        <f>F17*100/F7</f>
        <v>0.4390223310397231</v>
      </c>
      <c r="H17" s="180">
        <f>SUM(F17)/F9*100</f>
        <v>0.69144338807260153</v>
      </c>
      <c r="I17" s="200"/>
      <c r="J17" s="200"/>
    </row>
    <row r="18" spans="2:10" ht="22.5" customHeight="1" x14ac:dyDescent="0.2">
      <c r="B18" s="101" t="s">
        <v>348</v>
      </c>
      <c r="C18" s="546">
        <v>18.09</v>
      </c>
      <c r="D18" s="535">
        <f>C18*100/C7</f>
        <v>8.4572230014025251</v>
      </c>
      <c r="E18" s="180">
        <f>SUM(C18)/C9*100</f>
        <v>14.80723581894082</v>
      </c>
      <c r="F18" s="60">
        <v>52.17</v>
      </c>
      <c r="G18" s="535">
        <f>F18*100/F7</f>
        <v>22.022879817636881</v>
      </c>
      <c r="H18" s="180">
        <f>SUM(F18)/F9*100</f>
        <v>34.685193803603489</v>
      </c>
      <c r="I18" s="200"/>
      <c r="J18" s="200"/>
    </row>
    <row r="19" spans="2:10" ht="22.5" customHeight="1" thickBot="1" x14ac:dyDescent="0.25">
      <c r="B19" s="550" t="s">
        <v>4</v>
      </c>
      <c r="C19" s="547">
        <v>8.33</v>
      </c>
      <c r="D19" s="542">
        <f>C19*100/C7</f>
        <v>3.8943431510051423</v>
      </c>
      <c r="E19" s="543" t="s">
        <v>108</v>
      </c>
      <c r="F19" s="438">
        <v>10.35</v>
      </c>
      <c r="G19" s="542">
        <f>F19*100/F7</f>
        <v>4.3691164675587828</v>
      </c>
      <c r="H19" s="543" t="s">
        <v>108</v>
      </c>
      <c r="I19" s="200"/>
      <c r="J19" s="1"/>
    </row>
    <row r="20" spans="2:10" ht="15.75" customHeight="1" x14ac:dyDescent="0.2">
      <c r="B20" s="623" t="s">
        <v>104</v>
      </c>
      <c r="C20" s="386"/>
      <c r="D20" s="386"/>
      <c r="E20" s="386"/>
      <c r="F20" s="386"/>
      <c r="G20" s="386"/>
      <c r="H20" s="386"/>
      <c r="I20" s="386"/>
    </row>
    <row r="21" spans="2:10" ht="15" customHeight="1" x14ac:dyDescent="0.2">
      <c r="B21" s="623" t="s">
        <v>349</v>
      </c>
      <c r="C21" s="386"/>
      <c r="D21" s="386"/>
      <c r="E21" s="386"/>
      <c r="F21" s="386"/>
      <c r="G21" s="386"/>
      <c r="H21" s="386"/>
      <c r="I21" s="386"/>
    </row>
    <row r="22" spans="2:10" ht="14.25" customHeight="1" x14ac:dyDescent="0.2">
      <c r="B22" s="99" t="s">
        <v>350</v>
      </c>
      <c r="C22" s="386"/>
      <c r="D22" s="386"/>
      <c r="E22" s="386"/>
      <c r="F22" s="386"/>
      <c r="G22" s="386"/>
      <c r="H22" s="386"/>
      <c r="I22" s="386"/>
    </row>
    <row r="23" spans="2:10" ht="15.75" customHeight="1" x14ac:dyDescent="0.2">
      <c r="B23" s="623" t="s">
        <v>408</v>
      </c>
    </row>
    <row r="24" spans="2:10" ht="15" x14ac:dyDescent="0.25">
      <c r="B24" s="6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66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K68"/>
  <sheetViews>
    <sheetView showGridLines="0" zoomScale="120" zoomScaleNormal="120" workbookViewId="0">
      <selection activeCell="B1" sqref="B1:E1"/>
    </sheetView>
  </sheetViews>
  <sheetFormatPr defaultRowHeight="15" x14ac:dyDescent="0.25"/>
  <cols>
    <col min="1" max="1" width="3.5703125" customWidth="1"/>
    <col min="2" max="2" width="54.5703125" customWidth="1"/>
    <col min="3" max="3" width="9.7109375" style="153" customWidth="1"/>
    <col min="4" max="4" width="17.28515625" style="153" customWidth="1"/>
    <col min="5" max="5" width="12.42578125" style="153" bestFit="1" customWidth="1"/>
  </cols>
  <sheetData>
    <row r="1" spans="2:11" s="6" customFormat="1" ht="13.5" customHeight="1" x14ac:dyDescent="0.25">
      <c r="B1" s="798" t="s">
        <v>404</v>
      </c>
      <c r="C1" s="798"/>
      <c r="D1" s="798"/>
      <c r="E1" s="798"/>
      <c r="F1" s="186"/>
      <c r="G1" s="112"/>
      <c r="H1" s="112"/>
      <c r="I1" s="112"/>
      <c r="J1" s="112"/>
      <c r="K1" s="112"/>
    </row>
    <row r="2" spans="2:11" s="6" customFormat="1" ht="14.25" customHeight="1" x14ac:dyDescent="0.25">
      <c r="B2" s="798" t="s">
        <v>405</v>
      </c>
      <c r="C2" s="798"/>
      <c r="D2" s="798"/>
      <c r="E2" s="798"/>
      <c r="F2" s="186"/>
      <c r="G2" s="112"/>
      <c r="H2" s="112"/>
      <c r="I2" s="112"/>
      <c r="J2" s="112"/>
      <c r="K2" s="112"/>
    </row>
    <row r="3" spans="2:11" s="6" customFormat="1" ht="15.75" thickBot="1" x14ac:dyDescent="0.3">
      <c r="B3" s="6" t="s">
        <v>232</v>
      </c>
      <c r="C3" s="73"/>
      <c r="D3" s="73"/>
      <c r="E3" s="73"/>
    </row>
    <row r="4" spans="2:11" ht="57.75" thickBot="1" x14ac:dyDescent="0.3">
      <c r="B4" s="456" t="s">
        <v>233</v>
      </c>
      <c r="C4" s="457" t="s">
        <v>177</v>
      </c>
      <c r="D4" s="457" t="s">
        <v>297</v>
      </c>
      <c r="E4" s="458" t="s">
        <v>130</v>
      </c>
    </row>
    <row r="5" spans="2:11" ht="29.25" thickBot="1" x14ac:dyDescent="0.3">
      <c r="B5" s="501" t="s">
        <v>401</v>
      </c>
      <c r="C5" s="459">
        <v>1</v>
      </c>
      <c r="D5" s="459">
        <f>SUM(D6:D9)</f>
        <v>232</v>
      </c>
      <c r="E5" s="460">
        <f>SUM(D5)/D64*100</f>
        <v>0.57669840165055064</v>
      </c>
      <c r="H5" s="176"/>
    </row>
    <row r="6" spans="2:11" ht="28.5" x14ac:dyDescent="0.25">
      <c r="B6" s="461" t="s">
        <v>400</v>
      </c>
      <c r="C6" s="462">
        <v>11</v>
      </c>
      <c r="D6" s="462">
        <v>15</v>
      </c>
      <c r="E6" s="463">
        <f>SUM(D6)/D5*100</f>
        <v>6.4655172413793105</v>
      </c>
    </row>
    <row r="7" spans="2:11" x14ac:dyDescent="0.25">
      <c r="B7" s="464" t="s">
        <v>179</v>
      </c>
      <c r="C7" s="465">
        <v>12</v>
      </c>
      <c r="D7" s="465">
        <v>61</v>
      </c>
      <c r="E7" s="466">
        <f>SUM(D7)/D5*100</f>
        <v>26.293103448275861</v>
      </c>
    </row>
    <row r="8" spans="2:11" x14ac:dyDescent="0.25">
      <c r="B8" s="464" t="s">
        <v>180</v>
      </c>
      <c r="C8" s="465">
        <v>13</v>
      </c>
      <c r="D8" s="465">
        <v>106</v>
      </c>
      <c r="E8" s="466">
        <f>SUM(D8)/D5*100</f>
        <v>45.689655172413794</v>
      </c>
    </row>
    <row r="9" spans="2:11" ht="29.25" thickBot="1" x14ac:dyDescent="0.3">
      <c r="B9" s="467" t="s">
        <v>217</v>
      </c>
      <c r="C9" s="468">
        <v>14</v>
      </c>
      <c r="D9" s="468">
        <v>50</v>
      </c>
      <c r="E9" s="469">
        <f>SUM(D9)/D5*100</f>
        <v>21.551724137931032</v>
      </c>
    </row>
    <row r="10" spans="2:11" ht="22.5" customHeight="1" thickBot="1" x14ac:dyDescent="0.3">
      <c r="B10" s="501" t="s">
        <v>384</v>
      </c>
      <c r="C10" s="459">
        <v>2</v>
      </c>
      <c r="D10" s="470">
        <f>SUM(D11:D16)</f>
        <v>2608</v>
      </c>
      <c r="E10" s="460">
        <f>SUM(D10)/D64*100</f>
        <v>6.4828854806234304</v>
      </c>
    </row>
    <row r="11" spans="2:11" ht="28.5" x14ac:dyDescent="0.25">
      <c r="B11" s="461" t="s">
        <v>181</v>
      </c>
      <c r="C11" s="462">
        <v>21</v>
      </c>
      <c r="D11" s="471">
        <v>609</v>
      </c>
      <c r="E11" s="463">
        <f>SUM(D11)/D10*100</f>
        <v>23.351226993865033</v>
      </c>
    </row>
    <row r="12" spans="2:11" x14ac:dyDescent="0.25">
      <c r="B12" s="464" t="s">
        <v>182</v>
      </c>
      <c r="C12" s="465">
        <v>22</v>
      </c>
      <c r="D12" s="465">
        <v>411</v>
      </c>
      <c r="E12" s="466">
        <f>SUM(D12)/D10*100</f>
        <v>15.759202453987731</v>
      </c>
    </row>
    <row r="13" spans="2:11" x14ac:dyDescent="0.25">
      <c r="B13" s="464" t="s">
        <v>183</v>
      </c>
      <c r="C13" s="465">
        <v>23</v>
      </c>
      <c r="D13" s="472">
        <v>385</v>
      </c>
      <c r="E13" s="466">
        <f>SUM(D13)/D10*100</f>
        <v>14.762269938650308</v>
      </c>
    </row>
    <row r="14" spans="2:11" x14ac:dyDescent="0.25">
      <c r="B14" s="464" t="s">
        <v>184</v>
      </c>
      <c r="C14" s="465">
        <v>24</v>
      </c>
      <c r="D14" s="472">
        <v>775</v>
      </c>
      <c r="E14" s="466">
        <f>SUM(D14)/D10*100</f>
        <v>29.716257668711656</v>
      </c>
    </row>
    <row r="15" spans="2:11" ht="28.5" x14ac:dyDescent="0.25">
      <c r="B15" s="464" t="s">
        <v>185</v>
      </c>
      <c r="C15" s="465">
        <v>25</v>
      </c>
      <c r="D15" s="465">
        <v>152</v>
      </c>
      <c r="E15" s="466">
        <f>SUM(D15)/D10*100</f>
        <v>5.8282208588957047</v>
      </c>
    </row>
    <row r="16" spans="2:11" ht="29.25" thickBot="1" x14ac:dyDescent="0.3">
      <c r="B16" s="467" t="s">
        <v>186</v>
      </c>
      <c r="C16" s="468">
        <v>26</v>
      </c>
      <c r="D16" s="473">
        <v>276</v>
      </c>
      <c r="E16" s="469">
        <f>SUM(D16)/D10*100</f>
        <v>10.582822085889571</v>
      </c>
    </row>
    <row r="17" spans="2:5" ht="57.75" thickBot="1" x14ac:dyDescent="0.3">
      <c r="B17" s="456" t="s">
        <v>233</v>
      </c>
      <c r="C17" s="457" t="s">
        <v>177</v>
      </c>
      <c r="D17" s="457" t="s">
        <v>297</v>
      </c>
      <c r="E17" s="458" t="s">
        <v>130</v>
      </c>
    </row>
    <row r="18" spans="2:5" ht="21.75" customHeight="1" thickBot="1" x14ac:dyDescent="0.3">
      <c r="B18" s="501" t="s">
        <v>385</v>
      </c>
      <c r="C18" s="459">
        <v>3</v>
      </c>
      <c r="D18" s="470">
        <f>SUM(D19:D23)</f>
        <v>3674</v>
      </c>
      <c r="E18" s="460">
        <f>SUM(D18)/D64*100</f>
        <v>9.1327152054488057</v>
      </c>
    </row>
    <row r="19" spans="2:5" ht="28.5" x14ac:dyDescent="0.25">
      <c r="B19" s="461" t="s">
        <v>187</v>
      </c>
      <c r="C19" s="462">
        <v>31</v>
      </c>
      <c r="D19" s="471">
        <v>989</v>
      </c>
      <c r="E19" s="463">
        <f>SUM(D19)/D18*100</f>
        <v>26.918889493739794</v>
      </c>
    </row>
    <row r="20" spans="2:5" ht="19.5" customHeight="1" x14ac:dyDescent="0.25">
      <c r="B20" s="464" t="s">
        <v>188</v>
      </c>
      <c r="C20" s="465">
        <v>32</v>
      </c>
      <c r="D20" s="472">
        <v>457</v>
      </c>
      <c r="E20" s="466">
        <f>SUM(D20)/D18*100</f>
        <v>12.438758845944475</v>
      </c>
    </row>
    <row r="21" spans="2:5" ht="19.5" customHeight="1" x14ac:dyDescent="0.25">
      <c r="B21" s="464" t="s">
        <v>189</v>
      </c>
      <c r="C21" s="465">
        <v>33</v>
      </c>
      <c r="D21" s="472">
        <v>1593</v>
      </c>
      <c r="E21" s="466">
        <f>SUM(D21)/D18*100</f>
        <v>43.358737071311921</v>
      </c>
    </row>
    <row r="22" spans="2:5" ht="28.5" x14ac:dyDescent="0.25">
      <c r="B22" s="464" t="s">
        <v>190</v>
      </c>
      <c r="C22" s="465">
        <v>34</v>
      </c>
      <c r="D22" s="472">
        <v>550</v>
      </c>
      <c r="E22" s="466">
        <f>SUM(D22)/D18*100</f>
        <v>14.97005988023952</v>
      </c>
    </row>
    <row r="23" spans="2:5" ht="20.25" customHeight="1" thickBot="1" x14ac:dyDescent="0.3">
      <c r="B23" s="474" t="s">
        <v>191</v>
      </c>
      <c r="C23" s="475">
        <v>35</v>
      </c>
      <c r="D23" s="475">
        <v>85</v>
      </c>
      <c r="E23" s="476">
        <f>SUM(D23)/D18*100</f>
        <v>2.3135547087642894</v>
      </c>
    </row>
    <row r="24" spans="2:5" ht="30" customHeight="1" thickBot="1" x14ac:dyDescent="0.3">
      <c r="B24" s="456" t="s">
        <v>176</v>
      </c>
      <c r="C24" s="457" t="s">
        <v>177</v>
      </c>
      <c r="D24" s="457" t="s">
        <v>178</v>
      </c>
      <c r="E24" s="458" t="s">
        <v>130</v>
      </c>
    </row>
    <row r="25" spans="2:5" ht="22.5" customHeight="1" thickBot="1" x14ac:dyDescent="0.3">
      <c r="B25" s="501" t="s">
        <v>386</v>
      </c>
      <c r="C25" s="459">
        <v>4</v>
      </c>
      <c r="D25" s="470">
        <f>SUM(D26:D29)</f>
        <v>4458</v>
      </c>
      <c r="E25" s="460">
        <f>SUM(D25)/D64*100</f>
        <v>11.081558079992046</v>
      </c>
    </row>
    <row r="26" spans="2:5" x14ac:dyDescent="0.25">
      <c r="B26" s="461" t="s">
        <v>381</v>
      </c>
      <c r="C26" s="462">
        <v>41</v>
      </c>
      <c r="D26" s="471">
        <v>2276</v>
      </c>
      <c r="E26" s="463">
        <f>SUM(D26)/D25*100</f>
        <v>51.054284432480934</v>
      </c>
    </row>
    <row r="27" spans="2:5" ht="20.25" customHeight="1" x14ac:dyDescent="0.25">
      <c r="B27" s="464" t="s">
        <v>192</v>
      </c>
      <c r="C27" s="465">
        <v>42</v>
      </c>
      <c r="D27" s="465">
        <v>376</v>
      </c>
      <c r="E27" s="466">
        <f>SUM(D27)/D25*100</f>
        <v>8.4342754598474645</v>
      </c>
    </row>
    <row r="28" spans="2:5" ht="28.5" x14ac:dyDescent="0.25">
      <c r="B28" s="464" t="s">
        <v>382</v>
      </c>
      <c r="C28" s="465">
        <v>43</v>
      </c>
      <c r="D28" s="472">
        <v>1502</v>
      </c>
      <c r="E28" s="466">
        <f>SUM(D28)/D25*100</f>
        <v>33.692238672050244</v>
      </c>
    </row>
    <row r="29" spans="2:5" ht="20.25" customHeight="1" thickBot="1" x14ac:dyDescent="0.3">
      <c r="B29" s="467" t="s">
        <v>193</v>
      </c>
      <c r="C29" s="468">
        <v>44</v>
      </c>
      <c r="D29" s="468">
        <v>304</v>
      </c>
      <c r="E29" s="469">
        <f>SUM(D29)/D25*100</f>
        <v>6.8192014356213555</v>
      </c>
    </row>
    <row r="30" spans="2:5" ht="21.75" customHeight="1" thickBot="1" x14ac:dyDescent="0.3">
      <c r="B30" s="501" t="s">
        <v>387</v>
      </c>
      <c r="C30" s="459">
        <v>5</v>
      </c>
      <c r="D30" s="470">
        <f>SUM(D31:D34)</f>
        <v>9233</v>
      </c>
      <c r="E30" s="460">
        <f>SUM(D30)/D64*100</f>
        <v>22.951104924308336</v>
      </c>
    </row>
    <row r="31" spans="2:5" ht="18" customHeight="1" x14ac:dyDescent="0.25">
      <c r="B31" s="461" t="s">
        <v>194</v>
      </c>
      <c r="C31" s="462">
        <v>51</v>
      </c>
      <c r="D31" s="471">
        <v>4266</v>
      </c>
      <c r="E31" s="463">
        <f>SUM(D31)/D30*100</f>
        <v>46.203834073432255</v>
      </c>
    </row>
    <row r="32" spans="2:5" ht="17.25" customHeight="1" x14ac:dyDescent="0.25">
      <c r="B32" s="464" t="s">
        <v>195</v>
      </c>
      <c r="C32" s="465">
        <v>52</v>
      </c>
      <c r="D32" s="472">
        <v>4262</v>
      </c>
      <c r="E32" s="466">
        <f>SUM(D32)/D30*100</f>
        <v>46.160511209790968</v>
      </c>
    </row>
    <row r="33" spans="2:5" ht="17.25" customHeight="1" x14ac:dyDescent="0.25">
      <c r="B33" s="464" t="s">
        <v>196</v>
      </c>
      <c r="C33" s="465">
        <v>53</v>
      </c>
      <c r="D33" s="465">
        <v>400</v>
      </c>
      <c r="E33" s="466">
        <f>SUM(D33)/D30*100</f>
        <v>4.3322863641286684</v>
      </c>
    </row>
    <row r="34" spans="2:5" ht="18" customHeight="1" thickBot="1" x14ac:dyDescent="0.3">
      <c r="B34" s="467" t="s">
        <v>197</v>
      </c>
      <c r="C34" s="468">
        <v>54</v>
      </c>
      <c r="D34" s="468">
        <v>305</v>
      </c>
      <c r="E34" s="469">
        <f>SUM(D34)/D30*100</f>
        <v>3.3033683526481101</v>
      </c>
    </row>
    <row r="35" spans="2:5" ht="23.25" customHeight="1" thickBot="1" x14ac:dyDescent="0.3">
      <c r="B35" s="501" t="s">
        <v>388</v>
      </c>
      <c r="C35" s="459">
        <v>6</v>
      </c>
      <c r="D35" s="470">
        <f>SUM(D36:D38)</f>
        <v>370</v>
      </c>
      <c r="E35" s="460">
        <f>SUM(D35)/D64*100</f>
        <v>0.9197345198737229</v>
      </c>
    </row>
    <row r="36" spans="2:5" ht="19.5" customHeight="1" x14ac:dyDescent="0.25">
      <c r="B36" s="461" t="s">
        <v>198</v>
      </c>
      <c r="C36" s="462">
        <v>61</v>
      </c>
      <c r="D36" s="471">
        <v>254</v>
      </c>
      <c r="E36" s="463">
        <f>SUM(D36)/D35*100</f>
        <v>68.648648648648646</v>
      </c>
    </row>
    <row r="37" spans="2:5" ht="18" customHeight="1" x14ac:dyDescent="0.25">
      <c r="B37" s="464" t="s">
        <v>199</v>
      </c>
      <c r="C37" s="465">
        <v>62</v>
      </c>
      <c r="D37" s="465">
        <v>111</v>
      </c>
      <c r="E37" s="466">
        <f>SUM(D37)/D35*100</f>
        <v>30</v>
      </c>
    </row>
    <row r="38" spans="2:5" ht="21.75" customHeight="1" thickBot="1" x14ac:dyDescent="0.3">
      <c r="B38" s="474" t="s">
        <v>200</v>
      </c>
      <c r="C38" s="475">
        <v>63</v>
      </c>
      <c r="D38" s="475">
        <v>5</v>
      </c>
      <c r="E38" s="476">
        <f>SUM(D38)/D35*100</f>
        <v>1.3513513513513513</v>
      </c>
    </row>
    <row r="39" spans="2:5" ht="31.5" customHeight="1" thickBot="1" x14ac:dyDescent="0.3">
      <c r="B39" s="456" t="s">
        <v>176</v>
      </c>
      <c r="C39" s="457" t="s">
        <v>177</v>
      </c>
      <c r="D39" s="457" t="s">
        <v>178</v>
      </c>
      <c r="E39" s="458" t="s">
        <v>130</v>
      </c>
    </row>
    <row r="40" spans="2:5" ht="21.75" customHeight="1" thickBot="1" x14ac:dyDescent="0.3">
      <c r="B40" s="501" t="s">
        <v>389</v>
      </c>
      <c r="C40" s="459">
        <v>7</v>
      </c>
      <c r="D40" s="470">
        <f>SUM(D41:D45)</f>
        <v>9612</v>
      </c>
      <c r="E40" s="460">
        <f>SUM(D40)/D64*100</f>
        <v>23.893211364935745</v>
      </c>
    </row>
    <row r="41" spans="2:5" ht="28.5" x14ac:dyDescent="0.25">
      <c r="B41" s="461" t="s">
        <v>383</v>
      </c>
      <c r="C41" s="462">
        <v>71</v>
      </c>
      <c r="D41" s="471">
        <v>3687</v>
      </c>
      <c r="E41" s="463">
        <f>SUM(D41)/D40*100</f>
        <v>38.358302122347062</v>
      </c>
    </row>
    <row r="42" spans="2:5" ht="28.5" x14ac:dyDescent="0.25">
      <c r="B42" s="464" t="s">
        <v>201</v>
      </c>
      <c r="C42" s="465">
        <v>72</v>
      </c>
      <c r="D42" s="472">
        <v>3133</v>
      </c>
      <c r="E42" s="466">
        <f>SUM(D42)/D40*100</f>
        <v>32.594673325010405</v>
      </c>
    </row>
    <row r="43" spans="2:5" x14ac:dyDescent="0.25">
      <c r="B43" s="464" t="s">
        <v>202</v>
      </c>
      <c r="C43" s="465">
        <v>73</v>
      </c>
      <c r="D43" s="472">
        <v>168</v>
      </c>
      <c r="E43" s="466">
        <f>SUM(D43)/D40*100</f>
        <v>1.7478152309612984</v>
      </c>
    </row>
    <row r="44" spans="2:5" ht="22.5" customHeight="1" x14ac:dyDescent="0.25">
      <c r="B44" s="464" t="s">
        <v>203</v>
      </c>
      <c r="C44" s="465">
        <v>74</v>
      </c>
      <c r="D44" s="472">
        <v>1027</v>
      </c>
      <c r="E44" s="466">
        <f>SUM(D44)/D40*100</f>
        <v>10.684560965459843</v>
      </c>
    </row>
    <row r="45" spans="2:5" ht="31.5" customHeight="1" thickBot="1" x14ac:dyDescent="0.3">
      <c r="B45" s="474" t="s">
        <v>396</v>
      </c>
      <c r="C45" s="475">
        <v>75</v>
      </c>
      <c r="D45" s="477">
        <v>1597</v>
      </c>
      <c r="E45" s="476">
        <f>SUM(D45)/D40*100</f>
        <v>16.614648356221391</v>
      </c>
    </row>
    <row r="46" spans="2:5" ht="31.5" customHeight="1" thickBot="1" x14ac:dyDescent="0.3">
      <c r="B46" s="456" t="s">
        <v>176</v>
      </c>
      <c r="C46" s="457" t="s">
        <v>177</v>
      </c>
      <c r="D46" s="457" t="s">
        <v>178</v>
      </c>
      <c r="E46" s="458" t="s">
        <v>130</v>
      </c>
    </row>
    <row r="47" spans="2:5" ht="23.25" customHeight="1" thickBot="1" x14ac:dyDescent="0.3">
      <c r="B47" s="501" t="s">
        <v>390</v>
      </c>
      <c r="C47" s="459">
        <v>8</v>
      </c>
      <c r="D47" s="470">
        <f>SUM(D48:D50)</f>
        <v>4634</v>
      </c>
      <c r="E47" s="460">
        <f>SUM(D47)/D64*100</f>
        <v>11.519053419175222</v>
      </c>
    </row>
    <row r="48" spans="2:5" ht="28.5" x14ac:dyDescent="0.25">
      <c r="B48" s="461" t="s">
        <v>204</v>
      </c>
      <c r="C48" s="462">
        <v>81</v>
      </c>
      <c r="D48" s="471">
        <v>2083</v>
      </c>
      <c r="E48" s="463">
        <f>SUM(D48)/D47*100</f>
        <v>44.950366853690113</v>
      </c>
    </row>
    <row r="49" spans="2:5" ht="16.5" customHeight="1" x14ac:dyDescent="0.25">
      <c r="B49" s="464" t="s">
        <v>205</v>
      </c>
      <c r="C49" s="465">
        <v>82</v>
      </c>
      <c r="D49" s="465">
        <v>471</v>
      </c>
      <c r="E49" s="466">
        <f>SUM(D49)/D47*100</f>
        <v>10.164005179110919</v>
      </c>
    </row>
    <row r="50" spans="2:5" ht="15.75" thickBot="1" x14ac:dyDescent="0.3">
      <c r="B50" s="474" t="s">
        <v>206</v>
      </c>
      <c r="C50" s="475">
        <v>83</v>
      </c>
      <c r="D50" s="477">
        <v>2080</v>
      </c>
      <c r="E50" s="476">
        <f>SUM(D50)/D47*100</f>
        <v>44.885627967198964</v>
      </c>
    </row>
    <row r="51" spans="2:5" ht="33" customHeight="1" thickBot="1" x14ac:dyDescent="0.3">
      <c r="B51" s="456" t="s">
        <v>176</v>
      </c>
      <c r="C51" s="457" t="s">
        <v>177</v>
      </c>
      <c r="D51" s="457" t="s">
        <v>178</v>
      </c>
      <c r="E51" s="458" t="s">
        <v>130</v>
      </c>
    </row>
    <row r="52" spans="2:5" ht="24" customHeight="1" thickBot="1" x14ac:dyDescent="0.3">
      <c r="B52" s="501" t="s">
        <v>391</v>
      </c>
      <c r="C52" s="459">
        <v>9</v>
      </c>
      <c r="D52" s="470">
        <f>SUM(D53:D58)</f>
        <v>5408</v>
      </c>
      <c r="E52" s="460">
        <f>SUM(D52)/D64*100</f>
        <v>13.443038603992145</v>
      </c>
    </row>
    <row r="53" spans="2:5" ht="20.25" customHeight="1" x14ac:dyDescent="0.25">
      <c r="B53" s="461" t="s">
        <v>207</v>
      </c>
      <c r="C53" s="462">
        <v>91</v>
      </c>
      <c r="D53" s="471">
        <v>1030</v>
      </c>
      <c r="E53" s="463">
        <f>SUM(D53)/D52*100</f>
        <v>19.045857988165679</v>
      </c>
    </row>
    <row r="54" spans="2:5" ht="28.5" x14ac:dyDescent="0.25">
      <c r="B54" s="464" t="s">
        <v>208</v>
      </c>
      <c r="C54" s="465">
        <v>92</v>
      </c>
      <c r="D54" s="465">
        <v>466</v>
      </c>
      <c r="E54" s="466">
        <f>SUM(D54)/D52*100</f>
        <v>8.6168639053254434</v>
      </c>
    </row>
    <row r="55" spans="2:5" ht="28.5" x14ac:dyDescent="0.25">
      <c r="B55" s="464" t="s">
        <v>209</v>
      </c>
      <c r="C55" s="465">
        <v>93</v>
      </c>
      <c r="D55" s="472">
        <v>2443</v>
      </c>
      <c r="E55" s="466">
        <f>SUM(D55)/D52*100</f>
        <v>45.173816568047336</v>
      </c>
    </row>
    <row r="56" spans="2:5" ht="23.25" customHeight="1" x14ac:dyDescent="0.25">
      <c r="B56" s="464" t="s">
        <v>210</v>
      </c>
      <c r="C56" s="465">
        <v>94</v>
      </c>
      <c r="D56" s="465">
        <v>774</v>
      </c>
      <c r="E56" s="466">
        <f>SUM(D56)/D52*100</f>
        <v>14.312130177514792</v>
      </c>
    </row>
    <row r="57" spans="2:5" ht="28.5" x14ac:dyDescent="0.25">
      <c r="B57" s="464" t="s">
        <v>211</v>
      </c>
      <c r="C57" s="465">
        <v>95</v>
      </c>
      <c r="D57" s="465">
        <v>2</v>
      </c>
      <c r="E57" s="466">
        <f>SUM(D57)/D52*100</f>
        <v>3.6982248520710061E-2</v>
      </c>
    </row>
    <row r="58" spans="2:5" ht="29.25" thickBot="1" x14ac:dyDescent="0.3">
      <c r="B58" s="467" t="s">
        <v>212</v>
      </c>
      <c r="C58" s="468">
        <v>96</v>
      </c>
      <c r="D58" s="473">
        <v>693</v>
      </c>
      <c r="E58" s="469">
        <f>SUM(D58)/D52*100</f>
        <v>12.814349112426035</v>
      </c>
    </row>
    <row r="59" spans="2:5" ht="21" customHeight="1" thickBot="1" x14ac:dyDescent="0.3">
      <c r="B59" s="501" t="s">
        <v>392</v>
      </c>
      <c r="C59" s="459">
        <v>0</v>
      </c>
      <c r="D59" s="459">
        <f>SUM(D60:D62)</f>
        <v>0</v>
      </c>
      <c r="E59" s="478">
        <f>SUM(D59)/D64*100</f>
        <v>0</v>
      </c>
    </row>
    <row r="60" spans="2:5" ht="21.75" customHeight="1" x14ac:dyDescent="0.25">
      <c r="B60" s="461" t="s">
        <v>213</v>
      </c>
      <c r="C60" s="462">
        <v>1</v>
      </c>
      <c r="D60" s="462">
        <v>0</v>
      </c>
      <c r="E60" s="463" t="e">
        <f>SUM(D60)/D59*100</f>
        <v>#DIV/0!</v>
      </c>
    </row>
    <row r="61" spans="2:5" ht="16.5" customHeight="1" x14ac:dyDescent="0.25">
      <c r="B61" s="464" t="s">
        <v>214</v>
      </c>
      <c r="C61" s="465">
        <v>2</v>
      </c>
      <c r="D61" s="465">
        <v>0</v>
      </c>
      <c r="E61" s="466" t="e">
        <f>SUM(D61)/D59*100</f>
        <v>#DIV/0!</v>
      </c>
    </row>
    <row r="62" spans="2:5" ht="15.75" thickBot="1" x14ac:dyDescent="0.3">
      <c r="B62" s="467" t="s">
        <v>215</v>
      </c>
      <c r="C62" s="468">
        <v>3</v>
      </c>
      <c r="D62" s="468">
        <v>0</v>
      </c>
      <c r="E62" s="469" t="e">
        <f>SUM(D62)/D59*100</f>
        <v>#DIV/0!</v>
      </c>
    </row>
    <row r="63" spans="2:5" ht="20.25" customHeight="1" x14ac:dyDescent="0.25">
      <c r="B63" s="591" t="s">
        <v>393</v>
      </c>
      <c r="C63" s="597" t="s">
        <v>133</v>
      </c>
      <c r="D63" s="598">
        <v>0</v>
      </c>
      <c r="E63" s="599">
        <f>SUM(D63)/D65*100</f>
        <v>0</v>
      </c>
    </row>
    <row r="64" spans="2:5" ht="18.75" customHeight="1" thickBot="1" x14ac:dyDescent="0.3">
      <c r="B64" s="600" t="s">
        <v>394</v>
      </c>
      <c r="C64" s="601" t="s">
        <v>134</v>
      </c>
      <c r="D64" s="602">
        <f>SUM(D65)-D63</f>
        <v>40229</v>
      </c>
      <c r="E64" s="603">
        <v>100</v>
      </c>
    </row>
    <row r="65" spans="2:5" ht="19.5" thickBot="1" x14ac:dyDescent="0.3">
      <c r="B65" s="488" t="s">
        <v>395</v>
      </c>
      <c r="C65" s="593" t="s">
        <v>135</v>
      </c>
      <c r="D65" s="594">
        <v>40229</v>
      </c>
      <c r="E65" s="595" t="s">
        <v>108</v>
      </c>
    </row>
    <row r="66" spans="2:5" x14ac:dyDescent="0.25">
      <c r="B66" s="624" t="s">
        <v>402</v>
      </c>
      <c r="C66" s="201"/>
      <c r="D66" s="201"/>
      <c r="E66" s="201"/>
    </row>
    <row r="67" spans="2:5" x14ac:dyDescent="0.25">
      <c r="B67" s="625" t="s">
        <v>398</v>
      </c>
      <c r="C67" s="201"/>
      <c r="D67" s="201"/>
      <c r="E67" s="201"/>
    </row>
    <row r="68" spans="2:5" x14ac:dyDescent="0.25">
      <c r="B68" s="625" t="s">
        <v>403</v>
      </c>
      <c r="C68" s="201"/>
      <c r="D68" s="201"/>
      <c r="E68" s="201"/>
    </row>
  </sheetData>
  <mergeCells count="2">
    <mergeCell ref="B1:E1"/>
    <mergeCell ref="B2:E2"/>
  </mergeCells>
  <printOptions horizontalCentered="1"/>
  <pageMargins left="0" right="0" top="0" bottom="0" header="0" footer="0"/>
  <pageSetup paperSize="9" scale="53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P33"/>
  <sheetViews>
    <sheetView zoomScaleNormal="100" workbookViewId="0">
      <selection activeCell="B1" sqref="B1"/>
    </sheetView>
  </sheetViews>
  <sheetFormatPr defaultRowHeight="15" x14ac:dyDescent="0.25"/>
  <cols>
    <col min="1" max="1" width="2.85546875" style="6" customWidth="1"/>
    <col min="2" max="2" width="25.85546875" style="6" customWidth="1"/>
    <col min="3" max="3" width="12.85546875" style="6" customWidth="1"/>
    <col min="4" max="4" width="11.140625" style="6" customWidth="1"/>
    <col min="5" max="5" width="10.85546875" style="6" customWidth="1"/>
    <col min="6" max="6" width="9.85546875" style="6" customWidth="1"/>
    <col min="7" max="7" width="12.5703125" style="6" customWidth="1"/>
    <col min="8" max="8" width="11.5703125" style="6" customWidth="1"/>
    <col min="9" max="9" width="12.85546875" style="6" customWidth="1"/>
    <col min="10" max="10" width="13" style="6" customWidth="1"/>
    <col min="11" max="11" width="10.5703125" style="6" customWidth="1"/>
    <col min="12" max="12" width="10.42578125" style="6" customWidth="1"/>
    <col min="13" max="13" width="12" style="6" customWidth="1"/>
    <col min="14" max="14" width="10.85546875" style="6" customWidth="1"/>
    <col min="15" max="16384" width="9.140625" style="6"/>
  </cols>
  <sheetData>
    <row r="2" spans="2:16" x14ac:dyDescent="0.25">
      <c r="B2" s="212" t="s">
        <v>316</v>
      </c>
    </row>
    <row r="3" spans="2:16" x14ac:dyDescent="0.25">
      <c r="B3" s="6" t="s">
        <v>317</v>
      </c>
    </row>
    <row r="4" spans="2:16" ht="12.75" customHeight="1" thickBot="1" x14ac:dyDescent="0.3"/>
    <row r="5" spans="2:16" s="41" customFormat="1" ht="25.5" customHeight="1" x14ac:dyDescent="0.25">
      <c r="B5" s="650" t="s">
        <v>9</v>
      </c>
      <c r="C5" s="652" t="s">
        <v>250</v>
      </c>
      <c r="D5" s="672"/>
      <c r="E5" s="672"/>
      <c r="F5" s="672"/>
      <c r="G5" s="672"/>
      <c r="H5" s="653"/>
      <c r="I5" s="652" t="s">
        <v>298</v>
      </c>
      <c r="J5" s="672"/>
      <c r="K5" s="672"/>
      <c r="L5" s="672"/>
      <c r="M5" s="672"/>
      <c r="N5" s="653"/>
    </row>
    <row r="6" spans="2:16" s="41" customFormat="1" ht="75.75" thickBot="1" x14ac:dyDescent="0.3">
      <c r="B6" s="651"/>
      <c r="C6" s="350" t="s">
        <v>6</v>
      </c>
      <c r="D6" s="340" t="s">
        <v>7</v>
      </c>
      <c r="E6" s="340" t="s">
        <v>229</v>
      </c>
      <c r="F6" s="340" t="s">
        <v>230</v>
      </c>
      <c r="G6" s="340" t="s">
        <v>234</v>
      </c>
      <c r="H6" s="338" t="s">
        <v>231</v>
      </c>
      <c r="I6" s="350" t="s">
        <v>6</v>
      </c>
      <c r="J6" s="340" t="s">
        <v>7</v>
      </c>
      <c r="K6" s="340" t="s">
        <v>229</v>
      </c>
      <c r="L6" s="340" t="s">
        <v>230</v>
      </c>
      <c r="M6" s="340" t="s">
        <v>234</v>
      </c>
      <c r="N6" s="338" t="s">
        <v>231</v>
      </c>
    </row>
    <row r="7" spans="2:16" ht="27" customHeight="1" thickBot="1" x14ac:dyDescent="0.3">
      <c r="B7" s="510" t="s">
        <v>10</v>
      </c>
      <c r="C7" s="236">
        <f>SUM(C8:C32)</f>
        <v>2243</v>
      </c>
      <c r="D7" s="397">
        <f>SUM(D8:D32)</f>
        <v>1580</v>
      </c>
      <c r="E7" s="397">
        <f t="shared" ref="E7:H7" si="0">SUM(E8:E32)</f>
        <v>8462</v>
      </c>
      <c r="F7" s="397">
        <f t="shared" si="0"/>
        <v>1049</v>
      </c>
      <c r="G7" s="397">
        <f t="shared" si="0"/>
        <v>1426</v>
      </c>
      <c r="H7" s="511">
        <f t="shared" si="0"/>
        <v>1632</v>
      </c>
      <c r="I7" s="236">
        <f>SUM(I8:I32)</f>
        <v>2234</v>
      </c>
      <c r="J7" s="397">
        <f>SUM(J8:J32)</f>
        <v>1702</v>
      </c>
      <c r="K7" s="397">
        <f t="shared" ref="K7:N7" si="1">SUM(K8:K32)</f>
        <v>7110</v>
      </c>
      <c r="L7" s="397">
        <f t="shared" si="1"/>
        <v>868</v>
      </c>
      <c r="M7" s="397">
        <f t="shared" si="1"/>
        <v>1184</v>
      </c>
      <c r="N7" s="511">
        <f t="shared" si="1"/>
        <v>1518</v>
      </c>
      <c r="P7" s="22"/>
    </row>
    <row r="8" spans="2:16" x14ac:dyDescent="0.25">
      <c r="B8" s="7" t="s">
        <v>11</v>
      </c>
      <c r="C8" s="46">
        <v>65</v>
      </c>
      <c r="D8" s="8">
        <v>8</v>
      </c>
      <c r="E8" s="8">
        <v>138</v>
      </c>
      <c r="F8" s="8">
        <v>7</v>
      </c>
      <c r="G8" s="8">
        <v>25</v>
      </c>
      <c r="H8" s="354">
        <v>16</v>
      </c>
      <c r="I8" s="46">
        <v>65</v>
      </c>
      <c r="J8" s="8">
        <v>12</v>
      </c>
      <c r="K8" s="8">
        <v>92</v>
      </c>
      <c r="L8" s="8">
        <v>9</v>
      </c>
      <c r="M8" s="8">
        <v>17</v>
      </c>
      <c r="N8" s="354">
        <v>24</v>
      </c>
    </row>
    <row r="9" spans="2:16" x14ac:dyDescent="0.25">
      <c r="B9" s="9" t="s">
        <v>12</v>
      </c>
      <c r="C9" s="31">
        <v>70</v>
      </c>
      <c r="D9" s="11">
        <v>133</v>
      </c>
      <c r="E9" s="11">
        <v>300</v>
      </c>
      <c r="F9" s="11">
        <v>62</v>
      </c>
      <c r="G9" s="11">
        <v>61</v>
      </c>
      <c r="H9" s="12">
        <v>56</v>
      </c>
      <c r="I9" s="31">
        <v>103</v>
      </c>
      <c r="J9" s="11">
        <v>144</v>
      </c>
      <c r="K9" s="11">
        <v>211</v>
      </c>
      <c r="L9" s="11">
        <v>10</v>
      </c>
      <c r="M9" s="11">
        <v>60</v>
      </c>
      <c r="N9" s="12">
        <v>49</v>
      </c>
    </row>
    <row r="10" spans="2:16" x14ac:dyDescent="0.25">
      <c r="B10" s="9" t="s">
        <v>13</v>
      </c>
      <c r="C10" s="31">
        <v>185</v>
      </c>
      <c r="D10" s="11">
        <v>41</v>
      </c>
      <c r="E10" s="11">
        <v>376</v>
      </c>
      <c r="F10" s="11">
        <v>24</v>
      </c>
      <c r="G10" s="11">
        <v>82</v>
      </c>
      <c r="H10" s="12">
        <v>104</v>
      </c>
      <c r="I10" s="31">
        <v>145</v>
      </c>
      <c r="J10" s="11">
        <v>52</v>
      </c>
      <c r="K10" s="11">
        <v>279</v>
      </c>
      <c r="L10" s="11">
        <v>12</v>
      </c>
      <c r="M10" s="11">
        <v>56</v>
      </c>
      <c r="N10" s="12">
        <v>82</v>
      </c>
    </row>
    <row r="11" spans="2:16" x14ac:dyDescent="0.25">
      <c r="B11" s="9" t="s">
        <v>14</v>
      </c>
      <c r="C11" s="31">
        <v>110</v>
      </c>
      <c r="D11" s="11">
        <v>263</v>
      </c>
      <c r="E11" s="11">
        <v>509</v>
      </c>
      <c r="F11" s="11">
        <v>7</v>
      </c>
      <c r="G11" s="11">
        <v>120</v>
      </c>
      <c r="H11" s="12">
        <v>134</v>
      </c>
      <c r="I11" s="31">
        <v>105</v>
      </c>
      <c r="J11" s="11">
        <v>249</v>
      </c>
      <c r="K11" s="11">
        <v>479</v>
      </c>
      <c r="L11" s="11">
        <v>8</v>
      </c>
      <c r="M11" s="11">
        <v>73</v>
      </c>
      <c r="N11" s="12">
        <v>94</v>
      </c>
    </row>
    <row r="12" spans="2:16" x14ac:dyDescent="0.25">
      <c r="B12" s="9" t="s">
        <v>15</v>
      </c>
      <c r="C12" s="31">
        <v>121</v>
      </c>
      <c r="D12" s="11">
        <v>0</v>
      </c>
      <c r="E12" s="11">
        <v>369</v>
      </c>
      <c r="F12" s="11">
        <v>58</v>
      </c>
      <c r="G12" s="11">
        <v>135</v>
      </c>
      <c r="H12" s="12">
        <v>219</v>
      </c>
      <c r="I12" s="31">
        <v>149</v>
      </c>
      <c r="J12" s="11">
        <v>0</v>
      </c>
      <c r="K12" s="11">
        <v>287</v>
      </c>
      <c r="L12" s="11">
        <v>71</v>
      </c>
      <c r="M12" s="11">
        <v>115</v>
      </c>
      <c r="N12" s="12">
        <v>213</v>
      </c>
    </row>
    <row r="13" spans="2:16" x14ac:dyDescent="0.25">
      <c r="B13" s="9" t="s">
        <v>16</v>
      </c>
      <c r="C13" s="31">
        <v>99</v>
      </c>
      <c r="D13" s="11">
        <v>20</v>
      </c>
      <c r="E13" s="11">
        <v>395</v>
      </c>
      <c r="F13" s="11">
        <v>0</v>
      </c>
      <c r="G13" s="11">
        <v>40</v>
      </c>
      <c r="H13" s="12">
        <v>23</v>
      </c>
      <c r="I13" s="31">
        <v>101</v>
      </c>
      <c r="J13" s="11">
        <v>13</v>
      </c>
      <c r="K13" s="11">
        <v>406</v>
      </c>
      <c r="L13" s="11">
        <v>0</v>
      </c>
      <c r="M13" s="11">
        <v>40</v>
      </c>
      <c r="N13" s="12">
        <v>50</v>
      </c>
    </row>
    <row r="14" spans="2:16" x14ac:dyDescent="0.25">
      <c r="B14" s="9" t="s">
        <v>17</v>
      </c>
      <c r="C14" s="31">
        <v>36</v>
      </c>
      <c r="D14" s="11">
        <v>44</v>
      </c>
      <c r="E14" s="11">
        <v>197</v>
      </c>
      <c r="F14" s="11">
        <v>57</v>
      </c>
      <c r="G14" s="11">
        <v>30</v>
      </c>
      <c r="H14" s="12">
        <v>77</v>
      </c>
      <c r="I14" s="31">
        <v>28</v>
      </c>
      <c r="J14" s="11">
        <v>30</v>
      </c>
      <c r="K14" s="11">
        <v>112</v>
      </c>
      <c r="L14" s="11">
        <v>47</v>
      </c>
      <c r="M14" s="11">
        <v>23</v>
      </c>
      <c r="N14" s="12">
        <v>66</v>
      </c>
    </row>
    <row r="15" spans="2:16" x14ac:dyDescent="0.25">
      <c r="B15" s="9" t="s">
        <v>18</v>
      </c>
      <c r="C15" s="31">
        <v>38</v>
      </c>
      <c r="D15" s="11">
        <v>21</v>
      </c>
      <c r="E15" s="11">
        <v>140</v>
      </c>
      <c r="F15" s="11">
        <v>0</v>
      </c>
      <c r="G15" s="11">
        <v>33</v>
      </c>
      <c r="H15" s="12">
        <v>12</v>
      </c>
      <c r="I15" s="31">
        <v>32</v>
      </c>
      <c r="J15" s="11">
        <v>18</v>
      </c>
      <c r="K15" s="11">
        <v>84</v>
      </c>
      <c r="L15" s="11">
        <v>0</v>
      </c>
      <c r="M15" s="11">
        <v>30</v>
      </c>
      <c r="N15" s="12">
        <v>11</v>
      </c>
    </row>
    <row r="16" spans="2:16" x14ac:dyDescent="0.25">
      <c r="B16" s="9" t="s">
        <v>19</v>
      </c>
      <c r="C16" s="31">
        <v>53</v>
      </c>
      <c r="D16" s="11">
        <v>92</v>
      </c>
      <c r="E16" s="11">
        <v>533</v>
      </c>
      <c r="F16" s="11">
        <v>22</v>
      </c>
      <c r="G16" s="11">
        <v>67</v>
      </c>
      <c r="H16" s="12">
        <v>48</v>
      </c>
      <c r="I16" s="31">
        <v>71</v>
      </c>
      <c r="J16" s="11">
        <v>110</v>
      </c>
      <c r="K16" s="11">
        <v>466</v>
      </c>
      <c r="L16" s="11">
        <v>18</v>
      </c>
      <c r="M16" s="11">
        <v>65</v>
      </c>
      <c r="N16" s="12">
        <v>49</v>
      </c>
    </row>
    <row r="17" spans="2:14" x14ac:dyDescent="0.25">
      <c r="B17" s="9" t="s">
        <v>20</v>
      </c>
      <c r="C17" s="31">
        <v>187</v>
      </c>
      <c r="D17" s="11">
        <v>38</v>
      </c>
      <c r="E17" s="11">
        <v>349</v>
      </c>
      <c r="F17" s="11">
        <v>85</v>
      </c>
      <c r="G17" s="11">
        <v>0</v>
      </c>
      <c r="H17" s="12">
        <v>10</v>
      </c>
      <c r="I17" s="31">
        <v>143</v>
      </c>
      <c r="J17" s="11">
        <v>45</v>
      </c>
      <c r="K17" s="11">
        <v>299</v>
      </c>
      <c r="L17" s="11">
        <v>75</v>
      </c>
      <c r="M17" s="11">
        <v>4</v>
      </c>
      <c r="N17" s="12">
        <v>4</v>
      </c>
    </row>
    <row r="18" spans="2:14" x14ac:dyDescent="0.25">
      <c r="B18" s="9" t="s">
        <v>21</v>
      </c>
      <c r="C18" s="31">
        <v>119</v>
      </c>
      <c r="D18" s="11">
        <v>92</v>
      </c>
      <c r="E18" s="11">
        <v>346</v>
      </c>
      <c r="F18" s="11">
        <v>38</v>
      </c>
      <c r="G18" s="11">
        <v>98</v>
      </c>
      <c r="H18" s="12">
        <v>61</v>
      </c>
      <c r="I18" s="31">
        <v>126</v>
      </c>
      <c r="J18" s="11">
        <v>99</v>
      </c>
      <c r="K18" s="11">
        <v>344</v>
      </c>
      <c r="L18" s="11">
        <v>37</v>
      </c>
      <c r="M18" s="11">
        <v>82</v>
      </c>
      <c r="N18" s="12">
        <v>73</v>
      </c>
    </row>
    <row r="19" spans="2:14" x14ac:dyDescent="0.25">
      <c r="B19" s="9" t="s">
        <v>22</v>
      </c>
      <c r="C19" s="31">
        <v>133</v>
      </c>
      <c r="D19" s="11">
        <v>40</v>
      </c>
      <c r="E19" s="11">
        <v>672</v>
      </c>
      <c r="F19" s="11">
        <v>0</v>
      </c>
      <c r="G19" s="11">
        <v>82</v>
      </c>
      <c r="H19" s="12">
        <v>163</v>
      </c>
      <c r="I19" s="31">
        <v>133</v>
      </c>
      <c r="J19" s="11">
        <v>38</v>
      </c>
      <c r="K19" s="11">
        <v>521</v>
      </c>
      <c r="L19" s="11">
        <v>0</v>
      </c>
      <c r="M19" s="11">
        <v>50</v>
      </c>
      <c r="N19" s="12">
        <v>175</v>
      </c>
    </row>
    <row r="20" spans="2:14" x14ac:dyDescent="0.25">
      <c r="B20" s="9" t="s">
        <v>23</v>
      </c>
      <c r="C20" s="31">
        <v>141</v>
      </c>
      <c r="D20" s="11">
        <v>55</v>
      </c>
      <c r="E20" s="11">
        <v>279</v>
      </c>
      <c r="F20" s="11">
        <v>94</v>
      </c>
      <c r="G20" s="11">
        <v>66</v>
      </c>
      <c r="H20" s="12">
        <v>40</v>
      </c>
      <c r="I20" s="31">
        <v>178</v>
      </c>
      <c r="J20" s="11">
        <v>58</v>
      </c>
      <c r="K20" s="11">
        <v>257</v>
      </c>
      <c r="L20" s="11">
        <v>49</v>
      </c>
      <c r="M20" s="11">
        <v>69</v>
      </c>
      <c r="N20" s="12">
        <v>28</v>
      </c>
    </row>
    <row r="21" spans="2:14" x14ac:dyDescent="0.25">
      <c r="B21" s="15" t="s">
        <v>24</v>
      </c>
      <c r="C21" s="31">
        <v>91</v>
      </c>
      <c r="D21" s="11">
        <v>122</v>
      </c>
      <c r="E21" s="64">
        <v>155</v>
      </c>
      <c r="F21" s="11">
        <v>116</v>
      </c>
      <c r="G21" s="64">
        <v>56</v>
      </c>
      <c r="H21" s="12">
        <v>76</v>
      </c>
      <c r="I21" s="31">
        <v>91</v>
      </c>
      <c r="J21" s="11">
        <v>121</v>
      </c>
      <c r="K21" s="64">
        <v>148</v>
      </c>
      <c r="L21" s="11">
        <v>87</v>
      </c>
      <c r="M21" s="64">
        <v>50</v>
      </c>
      <c r="N21" s="12">
        <v>73</v>
      </c>
    </row>
    <row r="22" spans="2:14" x14ac:dyDescent="0.25">
      <c r="B22" s="15" t="s">
        <v>25</v>
      </c>
      <c r="C22" s="31">
        <v>175</v>
      </c>
      <c r="D22" s="11">
        <v>91</v>
      </c>
      <c r="E22" s="64">
        <v>569</v>
      </c>
      <c r="F22" s="11">
        <v>99</v>
      </c>
      <c r="G22" s="64">
        <v>76</v>
      </c>
      <c r="H22" s="12">
        <v>32</v>
      </c>
      <c r="I22" s="31">
        <v>115</v>
      </c>
      <c r="J22" s="11">
        <v>132</v>
      </c>
      <c r="K22" s="64">
        <v>543</v>
      </c>
      <c r="L22" s="11">
        <v>100</v>
      </c>
      <c r="M22" s="64">
        <v>49</v>
      </c>
      <c r="N22" s="12">
        <v>32</v>
      </c>
    </row>
    <row r="23" spans="2:14" x14ac:dyDescent="0.25">
      <c r="B23" s="15" t="s">
        <v>26</v>
      </c>
      <c r="C23" s="31">
        <v>50</v>
      </c>
      <c r="D23" s="11">
        <v>50</v>
      </c>
      <c r="E23" s="64">
        <v>358</v>
      </c>
      <c r="F23" s="11">
        <v>0</v>
      </c>
      <c r="G23" s="64">
        <v>51</v>
      </c>
      <c r="H23" s="12">
        <v>71</v>
      </c>
      <c r="I23" s="31">
        <v>85</v>
      </c>
      <c r="J23" s="11">
        <v>49</v>
      </c>
      <c r="K23" s="64">
        <v>274</v>
      </c>
      <c r="L23" s="11">
        <v>0</v>
      </c>
      <c r="M23" s="64">
        <v>62</v>
      </c>
      <c r="N23" s="12">
        <v>71</v>
      </c>
    </row>
    <row r="24" spans="2:14" x14ac:dyDescent="0.25">
      <c r="B24" s="15" t="s">
        <v>27</v>
      </c>
      <c r="C24" s="31">
        <v>118</v>
      </c>
      <c r="D24" s="11">
        <v>78</v>
      </c>
      <c r="E24" s="64">
        <v>507</v>
      </c>
      <c r="F24" s="11">
        <v>55</v>
      </c>
      <c r="G24" s="64">
        <v>52</v>
      </c>
      <c r="H24" s="12">
        <v>67</v>
      </c>
      <c r="I24" s="31">
        <v>81</v>
      </c>
      <c r="J24" s="11">
        <v>83</v>
      </c>
      <c r="K24" s="64">
        <v>378</v>
      </c>
      <c r="L24" s="11">
        <v>36</v>
      </c>
      <c r="M24" s="64">
        <v>51</v>
      </c>
      <c r="N24" s="12">
        <v>64</v>
      </c>
    </row>
    <row r="25" spans="2:14" x14ac:dyDescent="0.25">
      <c r="B25" s="15" t="s">
        <v>28</v>
      </c>
      <c r="C25" s="31">
        <v>100</v>
      </c>
      <c r="D25" s="11">
        <v>51</v>
      </c>
      <c r="E25" s="64">
        <v>183</v>
      </c>
      <c r="F25" s="11">
        <v>32</v>
      </c>
      <c r="G25" s="64">
        <v>74</v>
      </c>
      <c r="H25" s="12">
        <v>88</v>
      </c>
      <c r="I25" s="31">
        <v>145</v>
      </c>
      <c r="J25" s="11">
        <v>52</v>
      </c>
      <c r="K25" s="64">
        <v>203</v>
      </c>
      <c r="L25" s="11">
        <v>27</v>
      </c>
      <c r="M25" s="64">
        <v>70</v>
      </c>
      <c r="N25" s="12">
        <v>88</v>
      </c>
    </row>
    <row r="26" spans="2:14" x14ac:dyDescent="0.25">
      <c r="B26" s="15" t="s">
        <v>29</v>
      </c>
      <c r="C26" s="31">
        <v>89</v>
      </c>
      <c r="D26" s="11">
        <v>31</v>
      </c>
      <c r="E26" s="64">
        <v>324</v>
      </c>
      <c r="F26" s="11">
        <v>57</v>
      </c>
      <c r="G26" s="64">
        <v>54</v>
      </c>
      <c r="H26" s="12">
        <v>83</v>
      </c>
      <c r="I26" s="31">
        <v>102</v>
      </c>
      <c r="J26" s="11">
        <v>46</v>
      </c>
      <c r="K26" s="64">
        <v>262</v>
      </c>
      <c r="L26" s="11">
        <v>45</v>
      </c>
      <c r="M26" s="64">
        <v>46</v>
      </c>
      <c r="N26" s="12">
        <v>35</v>
      </c>
    </row>
    <row r="27" spans="2:14" x14ac:dyDescent="0.25">
      <c r="B27" s="15" t="s">
        <v>30</v>
      </c>
      <c r="C27" s="31">
        <v>32</v>
      </c>
      <c r="D27" s="11">
        <v>98</v>
      </c>
      <c r="E27" s="64">
        <v>496</v>
      </c>
      <c r="F27" s="11">
        <v>47</v>
      </c>
      <c r="G27" s="64">
        <v>45</v>
      </c>
      <c r="H27" s="12">
        <v>53</v>
      </c>
      <c r="I27" s="31">
        <v>45</v>
      </c>
      <c r="J27" s="11">
        <v>96</v>
      </c>
      <c r="K27" s="64">
        <v>622</v>
      </c>
      <c r="L27" s="11">
        <v>54</v>
      </c>
      <c r="M27" s="64">
        <v>32</v>
      </c>
      <c r="N27" s="12">
        <v>69</v>
      </c>
    </row>
    <row r="28" spans="2:14" x14ac:dyDescent="0.25">
      <c r="B28" s="15" t="s">
        <v>31</v>
      </c>
      <c r="C28" s="31">
        <v>37</v>
      </c>
      <c r="D28" s="11">
        <v>107</v>
      </c>
      <c r="E28" s="64">
        <v>237</v>
      </c>
      <c r="F28" s="11">
        <v>0</v>
      </c>
      <c r="G28" s="64">
        <v>14</v>
      </c>
      <c r="H28" s="12">
        <v>34</v>
      </c>
      <c r="I28" s="31">
        <v>30</v>
      </c>
      <c r="J28" s="11">
        <v>135</v>
      </c>
      <c r="K28" s="64">
        <v>167</v>
      </c>
      <c r="L28" s="11">
        <v>0</v>
      </c>
      <c r="M28" s="64">
        <v>14</v>
      </c>
      <c r="N28" s="12">
        <v>13</v>
      </c>
    </row>
    <row r="29" spans="2:14" x14ac:dyDescent="0.25">
      <c r="B29" s="15" t="s">
        <v>32</v>
      </c>
      <c r="C29" s="31">
        <v>17</v>
      </c>
      <c r="D29" s="11">
        <v>3</v>
      </c>
      <c r="E29" s="64">
        <v>70</v>
      </c>
      <c r="F29" s="11">
        <v>39</v>
      </c>
      <c r="G29" s="64">
        <v>17</v>
      </c>
      <c r="H29" s="12">
        <v>25</v>
      </c>
      <c r="I29" s="31">
        <v>2</v>
      </c>
      <c r="J29" s="11">
        <v>3</v>
      </c>
      <c r="K29" s="64">
        <v>44</v>
      </c>
      <c r="L29" s="11">
        <v>39</v>
      </c>
      <c r="M29" s="64">
        <v>16</v>
      </c>
      <c r="N29" s="12">
        <v>21</v>
      </c>
    </row>
    <row r="30" spans="2:14" x14ac:dyDescent="0.25">
      <c r="B30" s="15" t="s">
        <v>33</v>
      </c>
      <c r="C30" s="31">
        <v>61</v>
      </c>
      <c r="D30" s="11">
        <v>34</v>
      </c>
      <c r="E30" s="64">
        <v>123</v>
      </c>
      <c r="F30" s="11">
        <v>77</v>
      </c>
      <c r="G30" s="64">
        <v>53</v>
      </c>
      <c r="H30" s="12">
        <v>53</v>
      </c>
      <c r="I30" s="31">
        <v>50</v>
      </c>
      <c r="J30" s="11">
        <v>42</v>
      </c>
      <c r="K30" s="64">
        <v>69</v>
      </c>
      <c r="L30" s="11">
        <v>86</v>
      </c>
      <c r="M30" s="64">
        <v>43</v>
      </c>
      <c r="N30" s="12">
        <v>42</v>
      </c>
    </row>
    <row r="31" spans="2:14" x14ac:dyDescent="0.25">
      <c r="B31" s="15" t="s">
        <v>34</v>
      </c>
      <c r="C31" s="31">
        <v>61</v>
      </c>
      <c r="D31" s="11">
        <v>13</v>
      </c>
      <c r="E31" s="64">
        <v>589</v>
      </c>
      <c r="F31" s="11">
        <v>6</v>
      </c>
      <c r="G31" s="64">
        <v>77</v>
      </c>
      <c r="H31" s="12">
        <v>67</v>
      </c>
      <c r="I31" s="31">
        <v>70</v>
      </c>
      <c r="J31" s="11">
        <v>8</v>
      </c>
      <c r="K31" s="64">
        <v>360</v>
      </c>
      <c r="L31" s="11">
        <v>4</v>
      </c>
      <c r="M31" s="64">
        <v>48</v>
      </c>
      <c r="N31" s="12">
        <v>78</v>
      </c>
    </row>
    <row r="32" spans="2:14" ht="15.75" thickBot="1" x14ac:dyDescent="0.3">
      <c r="B32" s="16" t="s">
        <v>35</v>
      </c>
      <c r="C32" s="47">
        <v>55</v>
      </c>
      <c r="D32" s="18">
        <v>55</v>
      </c>
      <c r="E32" s="65">
        <v>248</v>
      </c>
      <c r="F32" s="18">
        <v>67</v>
      </c>
      <c r="G32" s="65">
        <v>18</v>
      </c>
      <c r="H32" s="19">
        <v>20</v>
      </c>
      <c r="I32" s="47">
        <v>39</v>
      </c>
      <c r="J32" s="18">
        <v>67</v>
      </c>
      <c r="K32" s="65">
        <v>203</v>
      </c>
      <c r="L32" s="18">
        <v>54</v>
      </c>
      <c r="M32" s="65">
        <v>19</v>
      </c>
      <c r="N32" s="19">
        <v>14</v>
      </c>
    </row>
    <row r="33" spans="3:8" x14ac:dyDescent="0.25">
      <c r="C33" s="41"/>
      <c r="D33" s="41"/>
      <c r="E33" s="41"/>
      <c r="F33" s="41"/>
      <c r="G33" s="41"/>
      <c r="H33" s="41"/>
    </row>
  </sheetData>
  <mergeCells count="3">
    <mergeCell ref="B5:B6"/>
    <mergeCell ref="I5:N5"/>
    <mergeCell ref="C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J32"/>
  <sheetViews>
    <sheetView showGridLines="0" zoomScaleNormal="100" workbookViewId="0">
      <selection activeCell="B1" sqref="B1"/>
    </sheetView>
  </sheetViews>
  <sheetFormatPr defaultRowHeight="15" x14ac:dyDescent="0.25"/>
  <cols>
    <col min="1" max="1" width="3.85546875" style="160" customWidth="1"/>
    <col min="2" max="2" width="22.5703125" style="160" customWidth="1"/>
    <col min="3" max="3" width="12.7109375" style="160" customWidth="1"/>
    <col min="4" max="4" width="13.5703125" style="160" customWidth="1"/>
    <col min="5" max="5" width="12.5703125" style="160" customWidth="1"/>
    <col min="6" max="6" width="12.28515625" style="160" customWidth="1"/>
    <col min="7" max="7" width="13.28515625" style="160" customWidth="1"/>
    <col min="8" max="8" width="12.140625" style="160" customWidth="1"/>
    <col min="9" max="16384" width="9.140625" style="160"/>
  </cols>
  <sheetData>
    <row r="2" spans="2:10" ht="13.5" customHeight="1" x14ac:dyDescent="0.25">
      <c r="B2" s="799" t="s">
        <v>318</v>
      </c>
      <c r="C2" s="799"/>
      <c r="D2" s="799"/>
      <c r="E2" s="799"/>
      <c r="F2" s="799"/>
      <c r="G2" s="799"/>
      <c r="H2" s="799"/>
      <c r="I2" s="208"/>
      <c r="J2" s="207"/>
    </row>
    <row r="3" spans="2:10" ht="18" customHeight="1" thickBot="1" x14ac:dyDescent="0.3">
      <c r="B3" s="69" t="s">
        <v>319</v>
      </c>
      <c r="C3" s="187"/>
      <c r="D3" s="187"/>
      <c r="E3" s="187"/>
      <c r="F3" s="161"/>
      <c r="G3" s="161"/>
      <c r="H3" s="161"/>
    </row>
    <row r="4" spans="2:10" ht="25.5" customHeight="1" thickBot="1" x14ac:dyDescent="0.3">
      <c r="B4" s="506"/>
      <c r="C4" s="800" t="s">
        <v>256</v>
      </c>
      <c r="D4" s="801"/>
      <c r="E4" s="381"/>
      <c r="F4" s="800" t="s">
        <v>299</v>
      </c>
      <c r="G4" s="801"/>
      <c r="H4" s="381"/>
    </row>
    <row r="5" spans="2:10" ht="18" customHeight="1" thickBot="1" x14ac:dyDescent="0.3">
      <c r="B5" s="507"/>
      <c r="C5" s="524"/>
      <c r="D5" s="523" t="s">
        <v>38</v>
      </c>
      <c r="E5" s="522"/>
      <c r="F5" s="524"/>
      <c r="G5" s="523" t="s">
        <v>38</v>
      </c>
      <c r="H5" s="522"/>
    </row>
    <row r="6" spans="2:10" s="162" customFormat="1" ht="45.75" thickBot="1" x14ac:dyDescent="0.3">
      <c r="B6" s="508" t="s">
        <v>162</v>
      </c>
      <c r="C6" s="525" t="s">
        <v>320</v>
      </c>
      <c r="D6" s="509" t="s">
        <v>321</v>
      </c>
      <c r="E6" s="500" t="s">
        <v>322</v>
      </c>
      <c r="F6" s="525" t="s">
        <v>320</v>
      </c>
      <c r="G6" s="509" t="s">
        <v>321</v>
      </c>
      <c r="H6" s="500" t="s">
        <v>322</v>
      </c>
    </row>
    <row r="7" spans="2:10" x14ac:dyDescent="0.25">
      <c r="B7" s="188" t="s">
        <v>11</v>
      </c>
      <c r="C7" s="530">
        <f>SUM(D7:E7)</f>
        <v>0</v>
      </c>
      <c r="D7" s="526">
        <v>0</v>
      </c>
      <c r="E7" s="154">
        <v>0</v>
      </c>
      <c r="F7" s="530">
        <f>SUM(G7:H7)</f>
        <v>35</v>
      </c>
      <c r="G7" s="526">
        <v>0</v>
      </c>
      <c r="H7" s="154">
        <v>35</v>
      </c>
    </row>
    <row r="8" spans="2:10" x14ac:dyDescent="0.25">
      <c r="B8" s="189" t="s">
        <v>12</v>
      </c>
      <c r="C8" s="531">
        <f t="shared" ref="C8:C31" si="0">SUM(D8:E8)</f>
        <v>0</v>
      </c>
      <c r="D8" s="527">
        <v>0</v>
      </c>
      <c r="E8" s="155">
        <v>0</v>
      </c>
      <c r="F8" s="531">
        <f t="shared" ref="F8:F31" si="1">SUM(G8:H8)</f>
        <v>45</v>
      </c>
      <c r="G8" s="527">
        <v>0</v>
      </c>
      <c r="H8" s="155">
        <v>45</v>
      </c>
    </row>
    <row r="9" spans="2:10" x14ac:dyDescent="0.25">
      <c r="B9" s="189" t="s">
        <v>13</v>
      </c>
      <c r="C9" s="531">
        <f t="shared" si="0"/>
        <v>0</v>
      </c>
      <c r="D9" s="527">
        <v>0</v>
      </c>
      <c r="E9" s="155">
        <v>0</v>
      </c>
      <c r="F9" s="531">
        <f t="shared" si="1"/>
        <v>0</v>
      </c>
      <c r="G9" s="527">
        <v>0</v>
      </c>
      <c r="H9" s="155">
        <v>0</v>
      </c>
    </row>
    <row r="10" spans="2:10" x14ac:dyDescent="0.25">
      <c r="B10" s="189" t="s">
        <v>14</v>
      </c>
      <c r="C10" s="531">
        <f t="shared" si="0"/>
        <v>0</v>
      </c>
      <c r="D10" s="527">
        <v>0</v>
      </c>
      <c r="E10" s="155">
        <v>0</v>
      </c>
      <c r="F10" s="531">
        <f t="shared" si="1"/>
        <v>0</v>
      </c>
      <c r="G10" s="527">
        <v>0</v>
      </c>
      <c r="H10" s="155">
        <v>0</v>
      </c>
    </row>
    <row r="11" spans="2:10" x14ac:dyDescent="0.25">
      <c r="B11" s="189" t="s">
        <v>15</v>
      </c>
      <c r="C11" s="531">
        <f t="shared" si="0"/>
        <v>0</v>
      </c>
      <c r="D11" s="527">
        <v>0</v>
      </c>
      <c r="E11" s="155">
        <v>0</v>
      </c>
      <c r="F11" s="531">
        <f t="shared" si="1"/>
        <v>9</v>
      </c>
      <c r="G11" s="527">
        <v>0</v>
      </c>
      <c r="H11" s="155">
        <v>9</v>
      </c>
    </row>
    <row r="12" spans="2:10" x14ac:dyDescent="0.25">
      <c r="B12" s="189" t="s">
        <v>16</v>
      </c>
      <c r="C12" s="531">
        <f t="shared" si="0"/>
        <v>0</v>
      </c>
      <c r="D12" s="527">
        <v>0</v>
      </c>
      <c r="E12" s="155">
        <v>0</v>
      </c>
      <c r="F12" s="531">
        <f t="shared" si="1"/>
        <v>0</v>
      </c>
      <c r="G12" s="527">
        <v>0</v>
      </c>
      <c r="H12" s="155">
        <v>0</v>
      </c>
    </row>
    <row r="13" spans="2:10" x14ac:dyDescent="0.25">
      <c r="B13" s="189" t="s">
        <v>17</v>
      </c>
      <c r="C13" s="531">
        <f t="shared" si="0"/>
        <v>0</v>
      </c>
      <c r="D13" s="527">
        <v>0</v>
      </c>
      <c r="E13" s="155">
        <v>0</v>
      </c>
      <c r="F13" s="531">
        <f t="shared" si="1"/>
        <v>0</v>
      </c>
      <c r="G13" s="527">
        <v>0</v>
      </c>
      <c r="H13" s="155">
        <v>0</v>
      </c>
    </row>
    <row r="14" spans="2:10" x14ac:dyDescent="0.25">
      <c r="B14" s="189" t="s">
        <v>18</v>
      </c>
      <c r="C14" s="531">
        <f t="shared" si="0"/>
        <v>0</v>
      </c>
      <c r="D14" s="527">
        <v>0</v>
      </c>
      <c r="E14" s="155">
        <v>0</v>
      </c>
      <c r="F14" s="531">
        <f t="shared" si="1"/>
        <v>0</v>
      </c>
      <c r="G14" s="527">
        <v>0</v>
      </c>
      <c r="H14" s="155">
        <v>0</v>
      </c>
    </row>
    <row r="15" spans="2:10" x14ac:dyDescent="0.25">
      <c r="B15" s="189" t="s">
        <v>19</v>
      </c>
      <c r="C15" s="531">
        <f t="shared" si="0"/>
        <v>0</v>
      </c>
      <c r="D15" s="527">
        <v>0</v>
      </c>
      <c r="E15" s="155">
        <v>0</v>
      </c>
      <c r="F15" s="531">
        <f>SUM(G15:H15)</f>
        <v>165</v>
      </c>
      <c r="G15" s="527">
        <v>0</v>
      </c>
      <c r="H15" s="155">
        <v>165</v>
      </c>
    </row>
    <row r="16" spans="2:10" x14ac:dyDescent="0.25">
      <c r="B16" s="189" t="s">
        <v>20</v>
      </c>
      <c r="C16" s="531">
        <f t="shared" si="0"/>
        <v>0</v>
      </c>
      <c r="D16" s="527">
        <v>0</v>
      </c>
      <c r="E16" s="155">
        <v>0</v>
      </c>
      <c r="F16" s="531">
        <f t="shared" si="1"/>
        <v>0</v>
      </c>
      <c r="G16" s="527">
        <v>0</v>
      </c>
      <c r="H16" s="155">
        <v>0</v>
      </c>
    </row>
    <row r="17" spans="2:8" x14ac:dyDescent="0.25">
      <c r="B17" s="189" t="s">
        <v>21</v>
      </c>
      <c r="C17" s="531">
        <f t="shared" si="0"/>
        <v>133</v>
      </c>
      <c r="D17" s="527">
        <v>0</v>
      </c>
      <c r="E17" s="155">
        <v>133</v>
      </c>
      <c r="F17" s="531">
        <f t="shared" si="1"/>
        <v>0</v>
      </c>
      <c r="G17" s="527">
        <v>0</v>
      </c>
      <c r="H17" s="155">
        <v>0</v>
      </c>
    </row>
    <row r="18" spans="2:8" x14ac:dyDescent="0.25">
      <c r="B18" s="189" t="s">
        <v>22</v>
      </c>
      <c r="C18" s="531">
        <f t="shared" si="0"/>
        <v>13</v>
      </c>
      <c r="D18" s="527">
        <v>0</v>
      </c>
      <c r="E18" s="155">
        <v>13</v>
      </c>
      <c r="F18" s="531">
        <f t="shared" si="1"/>
        <v>0</v>
      </c>
      <c r="G18" s="527">
        <v>0</v>
      </c>
      <c r="H18" s="155">
        <v>0</v>
      </c>
    </row>
    <row r="19" spans="2:8" x14ac:dyDescent="0.25">
      <c r="B19" s="189" t="s">
        <v>23</v>
      </c>
      <c r="C19" s="531">
        <f t="shared" si="0"/>
        <v>0</v>
      </c>
      <c r="D19" s="527">
        <v>0</v>
      </c>
      <c r="E19" s="155">
        <v>0</v>
      </c>
      <c r="F19" s="531">
        <f t="shared" si="1"/>
        <v>0</v>
      </c>
      <c r="G19" s="527">
        <v>0</v>
      </c>
      <c r="H19" s="155">
        <v>0</v>
      </c>
    </row>
    <row r="20" spans="2:8" x14ac:dyDescent="0.25">
      <c r="B20" s="189" t="s">
        <v>24</v>
      </c>
      <c r="C20" s="531">
        <f t="shared" si="0"/>
        <v>0</v>
      </c>
      <c r="D20" s="527">
        <v>0</v>
      </c>
      <c r="E20" s="155">
        <v>0</v>
      </c>
      <c r="F20" s="531">
        <f t="shared" si="1"/>
        <v>0</v>
      </c>
      <c r="G20" s="527">
        <v>0</v>
      </c>
      <c r="H20" s="155">
        <v>0</v>
      </c>
    </row>
    <row r="21" spans="2:8" x14ac:dyDescent="0.25">
      <c r="B21" s="189" t="s">
        <v>25</v>
      </c>
      <c r="C21" s="531">
        <f t="shared" si="0"/>
        <v>0</v>
      </c>
      <c r="D21" s="527">
        <v>0</v>
      </c>
      <c r="E21" s="155">
        <v>0</v>
      </c>
      <c r="F21" s="531">
        <f t="shared" si="1"/>
        <v>0</v>
      </c>
      <c r="G21" s="527">
        <v>0</v>
      </c>
      <c r="H21" s="155">
        <v>0</v>
      </c>
    </row>
    <row r="22" spans="2:8" x14ac:dyDescent="0.25">
      <c r="B22" s="189" t="s">
        <v>26</v>
      </c>
      <c r="C22" s="531">
        <f t="shared" si="0"/>
        <v>6</v>
      </c>
      <c r="D22" s="527">
        <v>0</v>
      </c>
      <c r="E22" s="155">
        <v>6</v>
      </c>
      <c r="F22" s="531">
        <f t="shared" si="1"/>
        <v>0</v>
      </c>
      <c r="G22" s="527">
        <v>0</v>
      </c>
      <c r="H22" s="155">
        <v>0</v>
      </c>
    </row>
    <row r="23" spans="2:8" x14ac:dyDescent="0.25">
      <c r="B23" s="189" t="s">
        <v>27</v>
      </c>
      <c r="C23" s="531">
        <f t="shared" si="0"/>
        <v>0</v>
      </c>
      <c r="D23" s="527">
        <v>0</v>
      </c>
      <c r="E23" s="155">
        <v>0</v>
      </c>
      <c r="F23" s="531">
        <f t="shared" si="1"/>
        <v>0</v>
      </c>
      <c r="G23" s="527">
        <v>0</v>
      </c>
      <c r="H23" s="155">
        <v>0</v>
      </c>
    </row>
    <row r="24" spans="2:8" x14ac:dyDescent="0.25">
      <c r="B24" s="189" t="s">
        <v>28</v>
      </c>
      <c r="C24" s="531">
        <f t="shared" si="0"/>
        <v>10</v>
      </c>
      <c r="D24" s="527">
        <v>0</v>
      </c>
      <c r="E24" s="155">
        <v>10</v>
      </c>
      <c r="F24" s="531">
        <f>SUM(G24:H24)</f>
        <v>111</v>
      </c>
      <c r="G24" s="527">
        <v>0</v>
      </c>
      <c r="H24" s="155">
        <v>111</v>
      </c>
    </row>
    <row r="25" spans="2:8" x14ac:dyDescent="0.25">
      <c r="B25" s="189" t="s">
        <v>29</v>
      </c>
      <c r="C25" s="531">
        <f t="shared" si="0"/>
        <v>0</v>
      </c>
      <c r="D25" s="527">
        <v>0</v>
      </c>
      <c r="E25" s="155">
        <v>0</v>
      </c>
      <c r="F25" s="531">
        <f>SUM(G25:H25)</f>
        <v>91</v>
      </c>
      <c r="G25" s="527">
        <v>0</v>
      </c>
      <c r="H25" s="155">
        <v>91</v>
      </c>
    </row>
    <row r="26" spans="2:8" x14ac:dyDescent="0.25">
      <c r="B26" s="189" t="s">
        <v>30</v>
      </c>
      <c r="C26" s="531">
        <f t="shared" si="0"/>
        <v>21</v>
      </c>
      <c r="D26" s="527">
        <v>21</v>
      </c>
      <c r="E26" s="155">
        <v>0</v>
      </c>
      <c r="F26" s="531">
        <f>SUM(G26:H26)</f>
        <v>0</v>
      </c>
      <c r="G26" s="527">
        <v>0</v>
      </c>
      <c r="H26" s="155">
        <v>0</v>
      </c>
    </row>
    <row r="27" spans="2:8" x14ac:dyDescent="0.25">
      <c r="B27" s="189" t="s">
        <v>31</v>
      </c>
      <c r="C27" s="531">
        <f t="shared" si="0"/>
        <v>0</v>
      </c>
      <c r="D27" s="527">
        <v>0</v>
      </c>
      <c r="E27" s="155">
        <v>0</v>
      </c>
      <c r="F27" s="531">
        <f t="shared" si="1"/>
        <v>0</v>
      </c>
      <c r="G27" s="527">
        <v>0</v>
      </c>
      <c r="H27" s="155">
        <v>0</v>
      </c>
    </row>
    <row r="28" spans="2:8" x14ac:dyDescent="0.25">
      <c r="B28" s="189" t="s">
        <v>32</v>
      </c>
      <c r="C28" s="531">
        <f t="shared" si="0"/>
        <v>0</v>
      </c>
      <c r="D28" s="527">
        <v>0</v>
      </c>
      <c r="E28" s="155">
        <v>0</v>
      </c>
      <c r="F28" s="531">
        <f t="shared" si="1"/>
        <v>29</v>
      </c>
      <c r="G28" s="527">
        <v>0</v>
      </c>
      <c r="H28" s="155">
        <v>29</v>
      </c>
    </row>
    <row r="29" spans="2:8" x14ac:dyDescent="0.25">
      <c r="B29" s="189" t="s">
        <v>33</v>
      </c>
      <c r="C29" s="531">
        <f t="shared" si="0"/>
        <v>0</v>
      </c>
      <c r="D29" s="527">
        <v>0</v>
      </c>
      <c r="E29" s="155">
        <v>0</v>
      </c>
      <c r="F29" s="531">
        <f t="shared" si="1"/>
        <v>0</v>
      </c>
      <c r="G29" s="527">
        <v>0</v>
      </c>
      <c r="H29" s="155">
        <v>0</v>
      </c>
    </row>
    <row r="30" spans="2:8" x14ac:dyDescent="0.25">
      <c r="B30" s="189" t="s">
        <v>34</v>
      </c>
      <c r="C30" s="531">
        <f t="shared" si="0"/>
        <v>62</v>
      </c>
      <c r="D30" s="527">
        <v>0</v>
      </c>
      <c r="E30" s="155">
        <v>62</v>
      </c>
      <c r="F30" s="531">
        <f t="shared" si="1"/>
        <v>0</v>
      </c>
      <c r="G30" s="527">
        <v>0</v>
      </c>
      <c r="H30" s="155">
        <v>0</v>
      </c>
    </row>
    <row r="31" spans="2:8" ht="15.75" thickBot="1" x14ac:dyDescent="0.3">
      <c r="B31" s="502" t="s">
        <v>35</v>
      </c>
      <c r="C31" s="532">
        <f t="shared" si="0"/>
        <v>19</v>
      </c>
      <c r="D31" s="528">
        <v>0</v>
      </c>
      <c r="E31" s="503">
        <v>19</v>
      </c>
      <c r="F31" s="532">
        <f t="shared" si="1"/>
        <v>0</v>
      </c>
      <c r="G31" s="528">
        <v>0</v>
      </c>
      <c r="H31" s="503">
        <v>0</v>
      </c>
    </row>
    <row r="32" spans="2:8" ht="22.5" customHeight="1" thickBot="1" x14ac:dyDescent="0.3">
      <c r="B32" s="504" t="s">
        <v>10</v>
      </c>
      <c r="C32" s="533">
        <f>SUM(D32:E32)</f>
        <v>264</v>
      </c>
      <c r="D32" s="529">
        <f>SUM(D7:D31)</f>
        <v>21</v>
      </c>
      <c r="E32" s="505">
        <f>SUM(E7:E31)</f>
        <v>243</v>
      </c>
      <c r="F32" s="533">
        <f>SUM(G32:H32)</f>
        <v>485</v>
      </c>
      <c r="G32" s="529">
        <f>SUM(G7:G31)</f>
        <v>0</v>
      </c>
      <c r="H32" s="505">
        <f>SUM(H7:H31)</f>
        <v>485</v>
      </c>
    </row>
  </sheetData>
  <mergeCells count="3">
    <mergeCell ref="B2:H2"/>
    <mergeCell ref="C4:D4"/>
    <mergeCell ref="F4:G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C15"/>
  <sheetViews>
    <sheetView zoomScale="130" zoomScaleNormal="130" workbookViewId="0">
      <selection activeCell="B1" sqref="B1"/>
    </sheetView>
  </sheetViews>
  <sheetFormatPr defaultRowHeight="15" x14ac:dyDescent="0.25"/>
  <cols>
    <col min="1" max="1" width="3.85546875" style="92" customWidth="1"/>
    <col min="2" max="2" width="10.42578125" style="92" customWidth="1"/>
    <col min="3" max="3" width="9.140625" style="516"/>
    <col min="4" max="16384" width="9.140625" style="92"/>
  </cols>
  <sheetData>
    <row r="1" spans="2:3" x14ac:dyDescent="0.25">
      <c r="B1" s="515" t="s">
        <v>259</v>
      </c>
    </row>
    <row r="2" spans="2:3" x14ac:dyDescent="0.25">
      <c r="B2" s="88" t="s">
        <v>336</v>
      </c>
      <c r="C2" s="11"/>
    </row>
    <row r="3" spans="2:3" x14ac:dyDescent="0.25">
      <c r="B3" s="88" t="s">
        <v>335</v>
      </c>
      <c r="C3" s="11"/>
    </row>
    <row r="4" spans="2:3" x14ac:dyDescent="0.25">
      <c r="B4" s="88" t="s">
        <v>334</v>
      </c>
      <c r="C4" s="11"/>
    </row>
    <row r="5" spans="2:3" x14ac:dyDescent="0.25">
      <c r="B5" s="88" t="s">
        <v>333</v>
      </c>
      <c r="C5" s="517">
        <v>27392</v>
      </c>
    </row>
    <row r="6" spans="2:3" x14ac:dyDescent="0.25">
      <c r="B6" s="88" t="s">
        <v>332</v>
      </c>
      <c r="C6" s="517">
        <v>28169</v>
      </c>
    </row>
    <row r="7" spans="2:3" x14ac:dyDescent="0.25">
      <c r="B7" s="88" t="s">
        <v>331</v>
      </c>
      <c r="C7" s="517">
        <v>25139</v>
      </c>
    </row>
    <row r="8" spans="2:3" x14ac:dyDescent="0.25">
      <c r="B8" s="88" t="s">
        <v>330</v>
      </c>
      <c r="C8" s="517">
        <v>30966</v>
      </c>
    </row>
    <row r="9" spans="2:3" x14ac:dyDescent="0.25">
      <c r="B9" s="88" t="s">
        <v>329</v>
      </c>
      <c r="C9" s="517">
        <v>24104</v>
      </c>
    </row>
    <row r="10" spans="2:3" x14ac:dyDescent="0.25">
      <c r="B10" s="88" t="s">
        <v>328</v>
      </c>
      <c r="C10" s="517">
        <v>24066</v>
      </c>
    </row>
    <row r="11" spans="2:3" x14ac:dyDescent="0.25">
      <c r="B11" s="88" t="s">
        <v>327</v>
      </c>
      <c r="C11" s="517">
        <v>31113</v>
      </c>
    </row>
    <row r="12" spans="2:3" x14ac:dyDescent="0.25">
      <c r="B12" s="88" t="s">
        <v>326</v>
      </c>
      <c r="C12" s="517">
        <v>31924</v>
      </c>
    </row>
    <row r="13" spans="2:3" x14ac:dyDescent="0.25">
      <c r="B13" s="88" t="s">
        <v>325</v>
      </c>
      <c r="C13" s="517">
        <v>33364</v>
      </c>
    </row>
    <row r="14" spans="2:3" x14ac:dyDescent="0.25">
      <c r="B14" s="88" t="s">
        <v>324</v>
      </c>
      <c r="C14" s="517">
        <v>38617</v>
      </c>
    </row>
    <row r="15" spans="2:3" x14ac:dyDescent="0.25">
      <c r="B15" s="88" t="s">
        <v>323</v>
      </c>
      <c r="C15" s="517">
        <v>41480</v>
      </c>
    </row>
  </sheetData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D13"/>
  <sheetViews>
    <sheetView zoomScale="160" zoomScaleNormal="160" workbookViewId="0">
      <selection activeCell="B1" sqref="B1"/>
    </sheetView>
  </sheetViews>
  <sheetFormatPr defaultRowHeight="14.25" x14ac:dyDescent="0.2"/>
  <cols>
    <col min="1" max="1" width="4" style="90" customWidth="1"/>
    <col min="2" max="2" width="14.5703125" style="90" customWidth="1"/>
    <col min="3" max="3" width="15.7109375" style="90" customWidth="1"/>
    <col min="4" max="4" width="17.28515625" style="90" customWidth="1"/>
    <col min="5" max="16384" width="9.140625" style="90"/>
  </cols>
  <sheetData>
    <row r="2" spans="2:4" ht="45" customHeight="1" x14ac:dyDescent="0.2">
      <c r="B2" s="230" t="s">
        <v>262</v>
      </c>
      <c r="C2" s="231" t="s">
        <v>260</v>
      </c>
      <c r="D2" s="231" t="s">
        <v>261</v>
      </c>
    </row>
    <row r="3" spans="2:4" x14ac:dyDescent="0.2">
      <c r="B3" s="518" t="s">
        <v>340</v>
      </c>
      <c r="C3" s="210">
        <v>236</v>
      </c>
      <c r="D3" s="210">
        <v>199</v>
      </c>
    </row>
    <row r="4" spans="2:4" x14ac:dyDescent="0.2">
      <c r="B4" s="518" t="s">
        <v>341</v>
      </c>
      <c r="C4" s="210">
        <v>1321</v>
      </c>
      <c r="D4" s="210">
        <v>909</v>
      </c>
    </row>
    <row r="5" spans="2:4" x14ac:dyDescent="0.2">
      <c r="B5" s="520" t="s">
        <v>342</v>
      </c>
      <c r="C5" s="521">
        <v>8218</v>
      </c>
      <c r="D5" s="521">
        <v>4590</v>
      </c>
    </row>
    <row r="6" spans="2:4" x14ac:dyDescent="0.2">
      <c r="B6" s="519">
        <v>10</v>
      </c>
      <c r="C6" s="210">
        <v>803</v>
      </c>
      <c r="D6" s="210">
        <v>129</v>
      </c>
    </row>
    <row r="7" spans="2:4" x14ac:dyDescent="0.2">
      <c r="B7" s="518" t="s">
        <v>339</v>
      </c>
      <c r="C7" s="210">
        <v>2044</v>
      </c>
      <c r="D7" s="210">
        <v>1509</v>
      </c>
    </row>
    <row r="8" spans="2:4" x14ac:dyDescent="0.2">
      <c r="B8" s="519">
        <v>12</v>
      </c>
      <c r="C8" s="210">
        <v>438</v>
      </c>
      <c r="D8" s="210">
        <v>549</v>
      </c>
    </row>
    <row r="9" spans="2:4" x14ac:dyDescent="0.2">
      <c r="B9" s="519">
        <v>13</v>
      </c>
      <c r="C9" s="210">
        <v>1134</v>
      </c>
      <c r="D9" s="210">
        <v>590</v>
      </c>
    </row>
    <row r="10" spans="2:4" x14ac:dyDescent="0.2">
      <c r="B10" s="519">
        <v>14</v>
      </c>
      <c r="C10" s="210">
        <v>809</v>
      </c>
      <c r="D10" s="210">
        <v>378</v>
      </c>
    </row>
    <row r="11" spans="2:4" x14ac:dyDescent="0.2">
      <c r="B11" s="519">
        <v>15</v>
      </c>
      <c r="C11" s="210">
        <v>991</v>
      </c>
      <c r="D11" s="210">
        <v>419</v>
      </c>
    </row>
    <row r="12" spans="2:4" x14ac:dyDescent="0.2">
      <c r="B12" s="518" t="s">
        <v>338</v>
      </c>
      <c r="C12" s="210">
        <v>264</v>
      </c>
      <c r="D12" s="210">
        <v>92</v>
      </c>
    </row>
    <row r="13" spans="2:4" x14ac:dyDescent="0.2">
      <c r="B13" s="518" t="s">
        <v>337</v>
      </c>
      <c r="C13" s="209">
        <v>485</v>
      </c>
      <c r="D13" s="209">
        <v>348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I33"/>
  <sheetViews>
    <sheetView zoomScaleNormal="100" workbookViewId="0">
      <selection activeCell="B1" sqref="B1"/>
    </sheetView>
  </sheetViews>
  <sheetFormatPr defaultRowHeight="15" x14ac:dyDescent="0.25"/>
  <cols>
    <col min="1" max="1" width="5" style="6" customWidth="1"/>
    <col min="2" max="2" width="23.140625" style="6" customWidth="1"/>
    <col min="3" max="3" width="14.7109375" style="6" customWidth="1"/>
    <col min="4" max="4" width="13.5703125" style="6" customWidth="1"/>
    <col min="5" max="5" width="14.28515625" style="6" customWidth="1"/>
    <col min="6" max="6" width="12.85546875" style="6" customWidth="1"/>
    <col min="7" max="7" width="12.7109375" style="6" customWidth="1"/>
    <col min="8" max="8" width="13.85546875" style="6" customWidth="1"/>
    <col min="9" max="9" width="10.140625" style="6" bestFit="1" customWidth="1"/>
    <col min="10" max="16384" width="9.140625" style="6"/>
  </cols>
  <sheetData>
    <row r="1" spans="2:9" ht="12.75" customHeight="1" x14ac:dyDescent="0.25"/>
    <row r="2" spans="2:9" x14ac:dyDescent="0.25">
      <c r="B2" s="212" t="s">
        <v>280</v>
      </c>
    </row>
    <row r="3" spans="2:9" x14ac:dyDescent="0.25">
      <c r="B3" s="6" t="s">
        <v>281</v>
      </c>
    </row>
    <row r="4" spans="2:9" ht="15.75" thickBot="1" x14ac:dyDescent="0.3">
      <c r="B4" s="6" t="s">
        <v>92</v>
      </c>
    </row>
    <row r="5" spans="2:9" ht="27" customHeight="1" x14ac:dyDescent="0.25">
      <c r="B5" s="645" t="s">
        <v>162</v>
      </c>
      <c r="C5" s="647" t="s">
        <v>163</v>
      </c>
      <c r="D5" s="648"/>
      <c r="E5" s="649"/>
      <c r="F5" s="647" t="s">
        <v>164</v>
      </c>
      <c r="G5" s="648"/>
      <c r="H5" s="649"/>
    </row>
    <row r="6" spans="2:9" ht="47.25" customHeight="1" thickBot="1" x14ac:dyDescent="0.3">
      <c r="B6" s="646"/>
      <c r="C6" s="217" t="s">
        <v>269</v>
      </c>
      <c r="D6" s="218" t="s">
        <v>270</v>
      </c>
      <c r="E6" s="214" t="s">
        <v>235</v>
      </c>
      <c r="F6" s="217" t="s">
        <v>286</v>
      </c>
      <c r="G6" s="218" t="s">
        <v>270</v>
      </c>
      <c r="H6" s="214" t="s">
        <v>236</v>
      </c>
    </row>
    <row r="7" spans="2:9" ht="29.25" customHeight="1" x14ac:dyDescent="0.25">
      <c r="B7" s="224" t="s">
        <v>10</v>
      </c>
      <c r="C7" s="225">
        <f>SUM(C8:C32)</f>
        <v>107567</v>
      </c>
      <c r="D7" s="226">
        <f>SUM(D8:D32)</f>
        <v>91979</v>
      </c>
      <c r="E7" s="227">
        <f>SUM(D7-C7)</f>
        <v>-15588</v>
      </c>
      <c r="F7" s="228">
        <v>11.6</v>
      </c>
      <c r="G7" s="228">
        <v>10</v>
      </c>
      <c r="H7" s="229">
        <f>SUM(G7-F7)</f>
        <v>-1.5999999999999996</v>
      </c>
      <c r="I7" s="194"/>
    </row>
    <row r="8" spans="2:9" ht="16.5" customHeight="1" x14ac:dyDescent="0.25">
      <c r="B8" s="9" t="s">
        <v>11</v>
      </c>
      <c r="C8" s="11">
        <v>1569</v>
      </c>
      <c r="D8" s="11">
        <v>1307</v>
      </c>
      <c r="E8" s="12">
        <f>SUM(D8-C8)</f>
        <v>-262</v>
      </c>
      <c r="F8" s="13">
        <v>18.2</v>
      </c>
      <c r="G8" s="13">
        <v>15.5</v>
      </c>
      <c r="H8" s="14">
        <f t="shared" ref="H8:H31" si="0">SUM(G8-F8)</f>
        <v>-2.6999999999999993</v>
      </c>
      <c r="I8" s="194"/>
    </row>
    <row r="9" spans="2:9" x14ac:dyDescent="0.25">
      <c r="B9" s="9" t="s">
        <v>12</v>
      </c>
      <c r="C9" s="11">
        <v>5437</v>
      </c>
      <c r="D9" s="11">
        <v>4668</v>
      </c>
      <c r="E9" s="12">
        <f t="shared" ref="E9:E32" si="1">SUM(D9-C9)</f>
        <v>-769</v>
      </c>
      <c r="F9" s="13">
        <v>18.899999999999999</v>
      </c>
      <c r="G9" s="13">
        <v>16.5</v>
      </c>
      <c r="H9" s="14">
        <f t="shared" si="0"/>
        <v>-2.3999999999999986</v>
      </c>
      <c r="I9" s="194"/>
    </row>
    <row r="10" spans="2:9" ht="15" customHeight="1" x14ac:dyDescent="0.25">
      <c r="B10" s="9" t="s">
        <v>13</v>
      </c>
      <c r="C10" s="11">
        <v>5589</v>
      </c>
      <c r="D10" s="11">
        <v>4505</v>
      </c>
      <c r="E10" s="12">
        <f t="shared" si="1"/>
        <v>-1084</v>
      </c>
      <c r="F10" s="13">
        <v>9.4</v>
      </c>
      <c r="G10" s="13">
        <v>7.6</v>
      </c>
      <c r="H10" s="14">
        <f t="shared" si="0"/>
        <v>-1.8000000000000007</v>
      </c>
      <c r="I10" s="194"/>
    </row>
    <row r="11" spans="2:9" x14ac:dyDescent="0.25">
      <c r="B11" s="9" t="s">
        <v>14</v>
      </c>
      <c r="C11" s="11">
        <v>7748</v>
      </c>
      <c r="D11" s="11">
        <v>7016</v>
      </c>
      <c r="E11" s="12">
        <f t="shared" si="1"/>
        <v>-732</v>
      </c>
      <c r="F11" s="13">
        <v>14.7</v>
      </c>
      <c r="G11" s="13">
        <v>13.3</v>
      </c>
      <c r="H11" s="14">
        <f t="shared" si="0"/>
        <v>-1.3999999999999986</v>
      </c>
      <c r="I11" s="194"/>
    </row>
    <row r="12" spans="2:9" ht="16.5" customHeight="1" x14ac:dyDescent="0.25">
      <c r="B12" s="9" t="s">
        <v>15</v>
      </c>
      <c r="C12" s="11">
        <v>7044</v>
      </c>
      <c r="D12" s="11">
        <v>5842</v>
      </c>
      <c r="E12" s="12">
        <f t="shared" si="1"/>
        <v>-1202</v>
      </c>
      <c r="F12" s="13">
        <v>13.4</v>
      </c>
      <c r="G12" s="13">
        <v>11.2</v>
      </c>
      <c r="H12" s="14">
        <f t="shared" si="0"/>
        <v>-2.2000000000000011</v>
      </c>
      <c r="I12" s="194"/>
    </row>
    <row r="13" spans="2:9" ht="15.75" customHeight="1" x14ac:dyDescent="0.25">
      <c r="B13" s="9" t="s">
        <v>16</v>
      </c>
      <c r="C13" s="11">
        <v>2754</v>
      </c>
      <c r="D13" s="11">
        <v>2268</v>
      </c>
      <c r="E13" s="12">
        <f t="shared" si="1"/>
        <v>-486</v>
      </c>
      <c r="F13" s="13">
        <v>11.6</v>
      </c>
      <c r="G13" s="13">
        <v>9.6999999999999993</v>
      </c>
      <c r="H13" s="14">
        <f t="shared" si="0"/>
        <v>-1.9000000000000004</v>
      </c>
      <c r="I13" s="194"/>
    </row>
    <row r="14" spans="2:9" x14ac:dyDescent="0.25">
      <c r="B14" s="9" t="s">
        <v>17</v>
      </c>
      <c r="C14" s="11">
        <v>3652</v>
      </c>
      <c r="D14" s="11">
        <v>3052</v>
      </c>
      <c r="E14" s="12">
        <f t="shared" si="1"/>
        <v>-600</v>
      </c>
      <c r="F14" s="13">
        <v>10.3</v>
      </c>
      <c r="G14" s="13">
        <v>8.6</v>
      </c>
      <c r="H14" s="14">
        <f>SUM(G14-F14)</f>
        <v>-1.7000000000000011</v>
      </c>
      <c r="I14" s="194"/>
    </row>
    <row r="15" spans="2:9" x14ac:dyDescent="0.25">
      <c r="B15" s="9" t="s">
        <v>18</v>
      </c>
      <c r="C15" s="11">
        <v>2413</v>
      </c>
      <c r="D15" s="11">
        <v>1824</v>
      </c>
      <c r="E15" s="12">
        <f t="shared" si="1"/>
        <v>-589</v>
      </c>
      <c r="F15" s="13">
        <v>20.3</v>
      </c>
      <c r="G15" s="13">
        <v>16</v>
      </c>
      <c r="H15" s="14">
        <f t="shared" si="0"/>
        <v>-4.3000000000000007</v>
      </c>
      <c r="I15" s="194"/>
    </row>
    <row r="16" spans="2:9" ht="16.5" customHeight="1" x14ac:dyDescent="0.25">
      <c r="B16" s="9" t="s">
        <v>19</v>
      </c>
      <c r="C16" s="11">
        <v>4276</v>
      </c>
      <c r="D16" s="11">
        <v>3659</v>
      </c>
      <c r="E16" s="12">
        <f t="shared" si="1"/>
        <v>-617</v>
      </c>
      <c r="F16" s="13">
        <v>15.7</v>
      </c>
      <c r="G16" s="13">
        <v>13.6</v>
      </c>
      <c r="H16" s="14">
        <f t="shared" si="0"/>
        <v>-2.0999999999999996</v>
      </c>
      <c r="I16" s="194"/>
    </row>
    <row r="17" spans="2:9" x14ac:dyDescent="0.25">
      <c r="B17" s="9" t="s">
        <v>20</v>
      </c>
      <c r="C17" s="11">
        <v>2888</v>
      </c>
      <c r="D17" s="11">
        <v>2288</v>
      </c>
      <c r="E17" s="12">
        <f t="shared" si="1"/>
        <v>-600</v>
      </c>
      <c r="F17" s="13">
        <v>12</v>
      </c>
      <c r="G17" s="13">
        <v>9.6999999999999993</v>
      </c>
      <c r="H17" s="14">
        <f t="shared" si="0"/>
        <v>-2.3000000000000007</v>
      </c>
      <c r="I17" s="194"/>
    </row>
    <row r="18" spans="2:9" x14ac:dyDescent="0.25">
      <c r="B18" s="9" t="s">
        <v>21</v>
      </c>
      <c r="C18" s="11">
        <v>4561</v>
      </c>
      <c r="D18" s="11">
        <v>3609</v>
      </c>
      <c r="E18" s="12">
        <f t="shared" si="1"/>
        <v>-952</v>
      </c>
      <c r="F18" s="13">
        <v>14.5</v>
      </c>
      <c r="G18" s="13">
        <v>11.7</v>
      </c>
      <c r="H18" s="14">
        <f t="shared" si="0"/>
        <v>-2.8000000000000007</v>
      </c>
      <c r="I18" s="194"/>
    </row>
    <row r="19" spans="2:9" x14ac:dyDescent="0.25">
      <c r="B19" s="9" t="s">
        <v>22</v>
      </c>
      <c r="C19" s="11">
        <v>4793</v>
      </c>
      <c r="D19" s="11">
        <v>3947</v>
      </c>
      <c r="E19" s="12">
        <f t="shared" si="1"/>
        <v>-846</v>
      </c>
      <c r="F19" s="13">
        <v>7.6</v>
      </c>
      <c r="G19" s="13">
        <v>6.3</v>
      </c>
      <c r="H19" s="14">
        <f t="shared" si="0"/>
        <v>-1.2999999999999998</v>
      </c>
      <c r="I19" s="195"/>
    </row>
    <row r="20" spans="2:9" x14ac:dyDescent="0.25">
      <c r="B20" s="9" t="s">
        <v>23</v>
      </c>
      <c r="C20" s="11">
        <v>4484</v>
      </c>
      <c r="D20" s="11">
        <v>4028</v>
      </c>
      <c r="E20" s="12">
        <f t="shared" si="1"/>
        <v>-456</v>
      </c>
      <c r="F20" s="13">
        <v>19.3</v>
      </c>
      <c r="G20" s="13">
        <v>17.5</v>
      </c>
      <c r="H20" s="14">
        <f t="shared" si="0"/>
        <v>-1.8000000000000007</v>
      </c>
      <c r="I20" s="194"/>
    </row>
    <row r="21" spans="2:9" x14ac:dyDescent="0.25">
      <c r="B21" s="15" t="s">
        <v>24</v>
      </c>
      <c r="C21" s="11">
        <v>4663</v>
      </c>
      <c r="D21" s="11">
        <v>4123</v>
      </c>
      <c r="E21" s="12">
        <f t="shared" si="1"/>
        <v>-540</v>
      </c>
      <c r="F21" s="13">
        <v>16.7</v>
      </c>
      <c r="G21" s="13">
        <v>14.9</v>
      </c>
      <c r="H21" s="14">
        <f t="shared" si="0"/>
        <v>-1.7999999999999989</v>
      </c>
      <c r="I21" s="194"/>
    </row>
    <row r="22" spans="2:9" x14ac:dyDescent="0.25">
      <c r="B22" s="15" t="s">
        <v>25</v>
      </c>
      <c r="C22" s="11">
        <v>5286</v>
      </c>
      <c r="D22" s="11">
        <v>4374</v>
      </c>
      <c r="E22" s="12">
        <f t="shared" si="1"/>
        <v>-912</v>
      </c>
      <c r="F22" s="13">
        <v>15.8</v>
      </c>
      <c r="G22" s="13">
        <v>13.3</v>
      </c>
      <c r="H22" s="14">
        <f t="shared" si="0"/>
        <v>-2.5</v>
      </c>
      <c r="I22" s="194"/>
    </row>
    <row r="23" spans="2:9" x14ac:dyDescent="0.25">
      <c r="B23" s="15" t="s">
        <v>26</v>
      </c>
      <c r="C23" s="11">
        <v>3695</v>
      </c>
      <c r="D23" s="11">
        <v>3447</v>
      </c>
      <c r="E23" s="12">
        <f t="shared" si="1"/>
        <v>-248</v>
      </c>
      <c r="F23" s="13">
        <v>13.3</v>
      </c>
      <c r="G23" s="13">
        <v>12.4</v>
      </c>
      <c r="H23" s="14">
        <f t="shared" si="0"/>
        <v>-0.90000000000000036</v>
      </c>
      <c r="I23" s="194"/>
    </row>
    <row r="24" spans="2:9" x14ac:dyDescent="0.25">
      <c r="B24" s="15" t="s">
        <v>27</v>
      </c>
      <c r="C24" s="11">
        <v>7596</v>
      </c>
      <c r="D24" s="11">
        <v>6713</v>
      </c>
      <c r="E24" s="12">
        <f t="shared" si="1"/>
        <v>-883</v>
      </c>
      <c r="F24" s="13">
        <v>11</v>
      </c>
      <c r="G24" s="13">
        <v>9.8000000000000007</v>
      </c>
      <c r="H24" s="14">
        <f t="shared" si="0"/>
        <v>-1.1999999999999993</v>
      </c>
      <c r="I24" s="195"/>
    </row>
    <row r="25" spans="2:9" x14ac:dyDescent="0.25">
      <c r="B25" s="15" t="s">
        <v>28</v>
      </c>
      <c r="C25" s="11">
        <v>3712</v>
      </c>
      <c r="D25" s="11">
        <v>3059</v>
      </c>
      <c r="E25" s="12">
        <f t="shared" si="1"/>
        <v>-653</v>
      </c>
      <c r="F25" s="13">
        <v>9.1</v>
      </c>
      <c r="G25" s="13">
        <v>7.5</v>
      </c>
      <c r="H25" s="14">
        <f t="shared" si="0"/>
        <v>-1.5999999999999996</v>
      </c>
      <c r="I25" s="194"/>
    </row>
    <row r="26" spans="2:9" x14ac:dyDescent="0.25">
      <c r="B26" s="15" t="s">
        <v>29</v>
      </c>
      <c r="C26" s="11">
        <v>3082</v>
      </c>
      <c r="D26" s="11">
        <v>2576</v>
      </c>
      <c r="E26" s="12">
        <f t="shared" si="1"/>
        <v>-506</v>
      </c>
      <c r="F26" s="13">
        <v>7.1</v>
      </c>
      <c r="G26" s="13">
        <v>5.9</v>
      </c>
      <c r="H26" s="14">
        <f t="shared" si="0"/>
        <v>-1.1999999999999993</v>
      </c>
      <c r="I26" s="195"/>
    </row>
    <row r="27" spans="2:9" x14ac:dyDescent="0.25">
      <c r="B27" s="15" t="s">
        <v>30</v>
      </c>
      <c r="C27" s="11">
        <v>4746</v>
      </c>
      <c r="D27" s="11">
        <v>3833</v>
      </c>
      <c r="E27" s="12">
        <f t="shared" si="1"/>
        <v>-913</v>
      </c>
      <c r="F27" s="13">
        <v>18</v>
      </c>
      <c r="G27" s="13">
        <v>14.9</v>
      </c>
      <c r="H27" s="14">
        <f t="shared" si="0"/>
        <v>-3.0999999999999996</v>
      </c>
      <c r="I27" s="194"/>
    </row>
    <row r="28" spans="2:9" x14ac:dyDescent="0.25">
      <c r="B28" s="15" t="s">
        <v>31</v>
      </c>
      <c r="C28" s="11">
        <v>2331</v>
      </c>
      <c r="D28" s="11">
        <v>1944</v>
      </c>
      <c r="E28" s="12">
        <f t="shared" si="1"/>
        <v>-387</v>
      </c>
      <c r="F28" s="13">
        <v>10.199999999999999</v>
      </c>
      <c r="G28" s="13">
        <v>8.6</v>
      </c>
      <c r="H28" s="14">
        <f t="shared" si="0"/>
        <v>-1.5999999999999996</v>
      </c>
      <c r="I28" s="194"/>
    </row>
    <row r="29" spans="2:9" x14ac:dyDescent="0.25">
      <c r="B29" s="15" t="s">
        <v>32</v>
      </c>
      <c r="C29" s="11">
        <v>1415</v>
      </c>
      <c r="D29" s="11">
        <v>1193</v>
      </c>
      <c r="E29" s="12">
        <f t="shared" si="1"/>
        <v>-222</v>
      </c>
      <c r="F29" s="13">
        <v>4.7</v>
      </c>
      <c r="G29" s="13">
        <v>3.9</v>
      </c>
      <c r="H29" s="14">
        <f t="shared" si="0"/>
        <v>-0.80000000000000027</v>
      </c>
      <c r="I29" s="194"/>
    </row>
    <row r="30" spans="2:9" x14ac:dyDescent="0.25">
      <c r="B30" s="15" t="s">
        <v>33</v>
      </c>
      <c r="C30" s="11">
        <v>3866</v>
      </c>
      <c r="D30" s="11">
        <v>3688</v>
      </c>
      <c r="E30" s="12">
        <f t="shared" si="1"/>
        <v>-178</v>
      </c>
      <c r="F30" s="13">
        <v>14</v>
      </c>
      <c r="G30" s="13">
        <v>13.2</v>
      </c>
      <c r="H30" s="14">
        <f t="shared" si="0"/>
        <v>-0.80000000000000071</v>
      </c>
      <c r="I30" s="194"/>
    </row>
    <row r="31" spans="2:9" x14ac:dyDescent="0.25">
      <c r="B31" s="15" t="s">
        <v>34</v>
      </c>
      <c r="C31" s="11">
        <v>7884</v>
      </c>
      <c r="D31" s="11">
        <v>7259</v>
      </c>
      <c r="E31" s="12">
        <f t="shared" si="1"/>
        <v>-625</v>
      </c>
      <c r="F31" s="13">
        <v>6.8</v>
      </c>
      <c r="G31" s="13">
        <v>6.1</v>
      </c>
      <c r="H31" s="14">
        <f t="shared" si="0"/>
        <v>-0.70000000000000018</v>
      </c>
      <c r="I31" s="194"/>
    </row>
    <row r="32" spans="2:9" ht="15.75" thickBot="1" x14ac:dyDescent="0.3">
      <c r="B32" s="16" t="s">
        <v>35</v>
      </c>
      <c r="C32" s="18">
        <v>2083</v>
      </c>
      <c r="D32" s="18">
        <v>1757</v>
      </c>
      <c r="E32" s="19">
        <f t="shared" si="1"/>
        <v>-326</v>
      </c>
      <c r="F32" s="20">
        <v>11.8</v>
      </c>
      <c r="G32" s="20">
        <v>10</v>
      </c>
      <c r="H32" s="21">
        <f>SUM(G32-F32)</f>
        <v>-1.8000000000000007</v>
      </c>
      <c r="I32" s="194"/>
    </row>
    <row r="33" spans="2:5" x14ac:dyDescent="0.25">
      <c r="B33" s="99" t="s">
        <v>285</v>
      </c>
      <c r="D33" s="166"/>
      <c r="E33" s="22"/>
    </row>
  </sheetData>
  <mergeCells count="3">
    <mergeCell ref="B5:B6"/>
    <mergeCell ref="C5:E5"/>
    <mergeCell ref="F5: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K21"/>
  <sheetViews>
    <sheetView zoomScale="110" zoomScaleNormal="110" workbookViewId="0">
      <selection activeCell="B1" sqref="B1"/>
    </sheetView>
  </sheetViews>
  <sheetFormatPr defaultRowHeight="14.25" x14ac:dyDescent="0.2"/>
  <cols>
    <col min="1" max="1" width="3.5703125" style="90" customWidth="1"/>
    <col min="2" max="2" width="49.5703125" style="90" customWidth="1"/>
    <col min="3" max="3" width="10" style="90" customWidth="1"/>
    <col min="4" max="4" width="9.42578125" style="90" customWidth="1"/>
    <col min="5" max="5" width="9.85546875" style="90" customWidth="1"/>
    <col min="6" max="6" width="8.28515625" style="90" customWidth="1"/>
    <col min="7" max="7" width="9.5703125" style="90" customWidth="1"/>
    <col min="8" max="8" width="10" style="90" customWidth="1"/>
    <col min="9" max="16384" width="9.140625" style="90"/>
  </cols>
  <sheetData>
    <row r="1" spans="2:11" ht="12.75" customHeight="1" x14ac:dyDescent="0.25">
      <c r="B1" s="6"/>
      <c r="C1" s="6"/>
      <c r="D1" s="6"/>
      <c r="E1" s="6"/>
      <c r="F1" s="6"/>
      <c r="G1" s="6"/>
      <c r="H1" s="6"/>
    </row>
    <row r="2" spans="2:11" ht="15" x14ac:dyDescent="0.25">
      <c r="B2" s="256" t="s">
        <v>276</v>
      </c>
      <c r="C2" s="6"/>
      <c r="D2" s="6"/>
      <c r="E2" s="6"/>
      <c r="F2" s="6"/>
      <c r="G2" s="6"/>
      <c r="H2" s="6"/>
    </row>
    <row r="3" spans="2:11" ht="15" x14ac:dyDescent="0.25">
      <c r="B3" s="45" t="s">
        <v>274</v>
      </c>
      <c r="C3" s="6"/>
      <c r="D3" s="6"/>
      <c r="E3" s="6"/>
      <c r="F3" s="6"/>
      <c r="G3" s="6"/>
      <c r="H3" s="6"/>
    </row>
    <row r="4" spans="2:11" ht="12" customHeight="1" thickBot="1" x14ac:dyDescent="0.3">
      <c r="B4" s="45"/>
      <c r="C4" s="6"/>
      <c r="D4" s="6"/>
      <c r="E4" s="6"/>
      <c r="F4" s="6"/>
      <c r="G4" s="6"/>
      <c r="H4" s="6"/>
    </row>
    <row r="5" spans="2:11" ht="27" customHeight="1" x14ac:dyDescent="0.2">
      <c r="B5" s="650" t="s">
        <v>160</v>
      </c>
      <c r="C5" s="640" t="s">
        <v>239</v>
      </c>
      <c r="D5" s="642"/>
      <c r="E5" s="652" t="s">
        <v>271</v>
      </c>
      <c r="F5" s="653"/>
      <c r="G5" s="654" t="s">
        <v>90</v>
      </c>
      <c r="H5" s="653"/>
    </row>
    <row r="6" spans="2:11" ht="26.25" customHeight="1" thickBot="1" x14ac:dyDescent="0.3">
      <c r="B6" s="651"/>
      <c r="C6" s="249" t="s">
        <v>1</v>
      </c>
      <c r="D6" s="250" t="s">
        <v>248</v>
      </c>
      <c r="E6" s="249" t="s">
        <v>1</v>
      </c>
      <c r="F6" s="250" t="s">
        <v>248</v>
      </c>
      <c r="G6" s="251" t="s">
        <v>1</v>
      </c>
      <c r="H6" s="250" t="s">
        <v>272</v>
      </c>
    </row>
    <row r="7" spans="2:11" ht="38.25" customHeight="1" thickBot="1" x14ac:dyDescent="0.25">
      <c r="B7" s="232" t="s">
        <v>165</v>
      </c>
      <c r="C7" s="233">
        <v>71468</v>
      </c>
      <c r="D7" s="234">
        <v>100</v>
      </c>
      <c r="E7" s="233">
        <v>62974</v>
      </c>
      <c r="F7" s="235">
        <v>100</v>
      </c>
      <c r="G7" s="236">
        <f>SUM(E7)-C7</f>
        <v>-8494</v>
      </c>
      <c r="H7" s="237" t="s">
        <v>108</v>
      </c>
    </row>
    <row r="8" spans="2:11" ht="26.25" customHeight="1" x14ac:dyDescent="0.2">
      <c r="B8" s="238" t="s">
        <v>137</v>
      </c>
      <c r="C8" s="239"/>
      <c r="D8" s="239"/>
      <c r="E8" s="239"/>
      <c r="F8" s="239"/>
      <c r="G8" s="239"/>
      <c r="H8" s="240"/>
    </row>
    <row r="9" spans="2:11" ht="21.75" customHeight="1" x14ac:dyDescent="0.2">
      <c r="B9" s="111" t="s">
        <v>71</v>
      </c>
      <c r="C9" s="10">
        <v>10530</v>
      </c>
      <c r="D9" s="167">
        <f>SUM(C9)/C7*100</f>
        <v>14.733866905468181</v>
      </c>
      <c r="E9" s="10">
        <v>9469</v>
      </c>
      <c r="F9" s="180">
        <f>SUM(E9)/E7*100</f>
        <v>15.036364213802521</v>
      </c>
      <c r="G9" s="10">
        <f>SUM(E9)-C9</f>
        <v>-1061</v>
      </c>
      <c r="H9" s="180">
        <f>G9/C9*100</f>
        <v>-10.075973409306743</v>
      </c>
    </row>
    <row r="10" spans="2:11" ht="21.75" customHeight="1" x14ac:dyDescent="0.2">
      <c r="B10" s="111" t="s">
        <v>72</v>
      </c>
      <c r="C10" s="10">
        <v>60938</v>
      </c>
      <c r="D10" s="167">
        <f>SUM(C10)/C7*100</f>
        <v>85.26613309453181</v>
      </c>
      <c r="E10" s="10">
        <v>53505</v>
      </c>
      <c r="F10" s="180">
        <f>SUM(E10)/E7*100</f>
        <v>84.963635786197472</v>
      </c>
      <c r="G10" s="10">
        <f>SUM(E10)-C10</f>
        <v>-7433</v>
      </c>
      <c r="H10" s="180">
        <f>G10/C10*100</f>
        <v>-12.197643506514819</v>
      </c>
    </row>
    <row r="11" spans="2:11" ht="24.75" customHeight="1" x14ac:dyDescent="0.2">
      <c r="B11" s="241" t="s">
        <v>136</v>
      </c>
      <c r="C11" s="242"/>
      <c r="D11" s="242"/>
      <c r="E11" s="242"/>
      <c r="F11" s="242"/>
      <c r="G11" s="242"/>
      <c r="H11" s="243"/>
      <c r="K11" s="122"/>
    </row>
    <row r="12" spans="2:11" ht="21" customHeight="1" x14ac:dyDescent="0.2">
      <c r="B12" s="244" t="s">
        <v>73</v>
      </c>
      <c r="C12" s="42">
        <v>49</v>
      </c>
      <c r="D12" s="245">
        <f>SUM(C12)/C7*100</f>
        <v>6.8562153691162489E-2</v>
      </c>
      <c r="E12" s="42">
        <v>49</v>
      </c>
      <c r="F12" s="246">
        <f>SUM(E12)/E7*100</f>
        <v>7.7809889795788734E-2</v>
      </c>
      <c r="G12" s="42">
        <f>SUM(E12)-C12</f>
        <v>0</v>
      </c>
      <c r="H12" s="246">
        <f t="shared" ref="H12:H17" si="0">G12/C12*100</f>
        <v>0</v>
      </c>
    </row>
    <row r="13" spans="2:11" ht="20.25" customHeight="1" x14ac:dyDescent="0.2">
      <c r="B13" s="120" t="s">
        <v>74</v>
      </c>
      <c r="C13" s="10">
        <v>421</v>
      </c>
      <c r="D13" s="167">
        <f>SUM(C13)/C7*100</f>
        <v>0.58907483069345723</v>
      </c>
      <c r="E13" s="10">
        <v>359</v>
      </c>
      <c r="F13" s="180">
        <f>SUM(E13)/E7*100</f>
        <v>0.57007653952424808</v>
      </c>
      <c r="G13" s="10">
        <f>SUM(E13)-C13</f>
        <v>-62</v>
      </c>
      <c r="H13" s="180">
        <f t="shared" si="0"/>
        <v>-14.726840855106888</v>
      </c>
    </row>
    <row r="14" spans="2:11" ht="17.25" customHeight="1" x14ac:dyDescent="0.2">
      <c r="B14" s="247" t="s">
        <v>75</v>
      </c>
      <c r="C14" s="43">
        <v>4850</v>
      </c>
      <c r="D14" s="248">
        <f>SUM(C14)/C7*100</f>
        <v>6.7862539877987347</v>
      </c>
      <c r="E14" s="43">
        <v>4443</v>
      </c>
      <c r="F14" s="181">
        <f>SUM(E14)/E7*100</f>
        <v>7.0552926604630484</v>
      </c>
      <c r="G14" s="43">
        <f>SUM(E14)-C14</f>
        <v>-407</v>
      </c>
      <c r="H14" s="181">
        <f t="shared" si="0"/>
        <v>-8.391752577319588</v>
      </c>
    </row>
    <row r="15" spans="2:11" ht="22.5" customHeight="1" x14ac:dyDescent="0.2">
      <c r="B15" s="120" t="s">
        <v>83</v>
      </c>
      <c r="C15" s="10">
        <v>4</v>
      </c>
      <c r="D15" s="167">
        <f>SUM(C15)/C7*100</f>
        <v>5.5969105054010189E-3</v>
      </c>
      <c r="E15" s="10">
        <v>2</v>
      </c>
      <c r="F15" s="180">
        <f>SUM(E15)/E7*100</f>
        <v>3.1759138692158666E-3</v>
      </c>
      <c r="G15" s="10">
        <f t="shared" ref="G15:G16" si="1">SUM(E15)-C15</f>
        <v>-2</v>
      </c>
      <c r="H15" s="180">
        <f t="shared" si="0"/>
        <v>-50</v>
      </c>
    </row>
    <row r="16" spans="2:11" ht="18" customHeight="1" x14ac:dyDescent="0.2">
      <c r="B16" s="120" t="s">
        <v>76</v>
      </c>
      <c r="C16" s="10">
        <v>1365</v>
      </c>
      <c r="D16" s="167">
        <f>SUM(C16)/C7*100</f>
        <v>1.9099457099680976</v>
      </c>
      <c r="E16" s="10">
        <v>865</v>
      </c>
      <c r="F16" s="180">
        <f>SUM(E16)/E7*100</f>
        <v>1.3735827484358623</v>
      </c>
      <c r="G16" s="10">
        <f t="shared" si="1"/>
        <v>-500</v>
      </c>
      <c r="H16" s="180">
        <f t="shared" si="0"/>
        <v>-36.630036630036628</v>
      </c>
    </row>
    <row r="17" spans="2:8" ht="22.5" customHeight="1" thickBot="1" x14ac:dyDescent="0.25">
      <c r="B17" s="121" t="s">
        <v>95</v>
      </c>
      <c r="C17" s="17">
        <v>301</v>
      </c>
      <c r="D17" s="168">
        <f>SUM(C17)/C7*100</f>
        <v>0.42116751553142662</v>
      </c>
      <c r="E17" s="17">
        <v>276</v>
      </c>
      <c r="F17" s="182">
        <f>SUM(E17)/E7*100</f>
        <v>0.43827611395178961</v>
      </c>
      <c r="G17" s="17">
        <f>SUM(E17)-C17</f>
        <v>-25</v>
      </c>
      <c r="H17" s="182">
        <f t="shared" si="0"/>
        <v>-8.3056478405315612</v>
      </c>
    </row>
    <row r="18" spans="2:8" ht="12.75" customHeight="1" x14ac:dyDescent="0.2">
      <c r="B18" s="99" t="s">
        <v>266</v>
      </c>
    </row>
    <row r="19" spans="2:8" ht="13.5" customHeight="1" x14ac:dyDescent="0.2">
      <c r="B19" s="99" t="s">
        <v>265</v>
      </c>
      <c r="C19" s="196"/>
      <c r="D19" s="184"/>
      <c r="E19" s="196"/>
    </row>
    <row r="20" spans="2:8" ht="14.25" customHeight="1" x14ac:dyDescent="0.2">
      <c r="B20" s="211" t="s">
        <v>267</v>
      </c>
      <c r="E20" s="197"/>
      <c r="F20" s="206"/>
    </row>
    <row r="21" spans="2:8" x14ac:dyDescent="0.2">
      <c r="F21" s="184"/>
      <c r="G21" s="122"/>
    </row>
  </sheetData>
  <mergeCells count="4">
    <mergeCell ref="B5:B6"/>
    <mergeCell ref="E5:F5"/>
    <mergeCell ref="G5:H5"/>
    <mergeCell ref="C5: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F34"/>
  <sheetViews>
    <sheetView zoomScaleNormal="100" workbookViewId="0">
      <selection activeCell="B1" sqref="B1"/>
    </sheetView>
  </sheetViews>
  <sheetFormatPr defaultRowHeight="15" x14ac:dyDescent="0.25"/>
  <cols>
    <col min="1" max="1" width="2.28515625" style="6" customWidth="1"/>
    <col min="2" max="2" width="22.5703125" style="6" customWidth="1"/>
    <col min="3" max="3" width="12.140625" style="6" customWidth="1"/>
    <col min="4" max="4" width="12.28515625" style="6" customWidth="1"/>
    <col min="5" max="5" width="10.7109375" style="6" customWidth="1"/>
    <col min="6" max="6" width="9.85546875" style="6" customWidth="1"/>
    <col min="7" max="16384" width="9.140625" style="6"/>
  </cols>
  <sheetData>
    <row r="2" spans="2:6" x14ac:dyDescent="0.25">
      <c r="B2" s="212" t="s">
        <v>282</v>
      </c>
    </row>
    <row r="3" spans="2:6" x14ac:dyDescent="0.25">
      <c r="B3" s="6" t="s">
        <v>275</v>
      </c>
    </row>
    <row r="4" spans="2:6" ht="13.5" customHeight="1" thickBot="1" x14ac:dyDescent="0.3"/>
    <row r="5" spans="2:6" ht="30" customHeight="1" thickBot="1" x14ac:dyDescent="0.3">
      <c r="B5" s="645" t="s">
        <v>162</v>
      </c>
      <c r="C5" s="657" t="s">
        <v>273</v>
      </c>
      <c r="D5" s="658"/>
      <c r="E5" s="658"/>
      <c r="F5" s="659"/>
    </row>
    <row r="6" spans="2:6" x14ac:dyDescent="0.25">
      <c r="B6" s="656"/>
      <c r="C6" s="252"/>
      <c r="D6" s="252"/>
      <c r="E6" s="660" t="s">
        <v>90</v>
      </c>
      <c r="F6" s="661"/>
    </row>
    <row r="7" spans="2:6" ht="15.75" customHeight="1" x14ac:dyDescent="0.25">
      <c r="B7" s="656"/>
      <c r="C7" s="252" t="s">
        <v>238</v>
      </c>
      <c r="D7" s="252" t="s">
        <v>238</v>
      </c>
      <c r="E7" s="662" t="s">
        <v>100</v>
      </c>
      <c r="F7" s="655" t="s">
        <v>130</v>
      </c>
    </row>
    <row r="8" spans="2:6" ht="18" customHeight="1" thickBot="1" x14ac:dyDescent="0.3">
      <c r="B8" s="646"/>
      <c r="C8" s="253">
        <v>2016</v>
      </c>
      <c r="D8" s="253">
        <v>2017</v>
      </c>
      <c r="E8" s="663"/>
      <c r="F8" s="635"/>
    </row>
    <row r="9" spans="2:6" ht="34.5" customHeight="1" x14ac:dyDescent="0.25">
      <c r="B9" s="254" t="s">
        <v>10</v>
      </c>
      <c r="C9" s="220">
        <f>SUM(C10:C34)</f>
        <v>71468</v>
      </c>
      <c r="D9" s="220">
        <f>SUM(D10:D34)</f>
        <v>62974</v>
      </c>
      <c r="E9" s="220">
        <f t="shared" ref="E9:E14" si="0">SUM(D9)-C9</f>
        <v>-8494</v>
      </c>
      <c r="F9" s="255">
        <f>SUM(E9)/C9*100</f>
        <v>-11.885039458219063</v>
      </c>
    </row>
    <row r="10" spans="2:6" ht="15" customHeight="1" x14ac:dyDescent="0.25">
      <c r="B10" s="9" t="s">
        <v>11</v>
      </c>
      <c r="C10" s="2">
        <v>913</v>
      </c>
      <c r="D10" s="2">
        <v>809</v>
      </c>
      <c r="E10" s="2">
        <f t="shared" si="0"/>
        <v>-104</v>
      </c>
      <c r="F10" s="3">
        <f t="shared" ref="F10:F34" si="1">SUM(E10)/C10*100</f>
        <v>-11.391018619934282</v>
      </c>
    </row>
    <row r="11" spans="2:6" ht="15" customHeight="1" x14ac:dyDescent="0.25">
      <c r="B11" s="9" t="s">
        <v>12</v>
      </c>
      <c r="C11" s="2">
        <v>2643</v>
      </c>
      <c r="D11" s="2">
        <v>2350</v>
      </c>
      <c r="E11" s="2">
        <f t="shared" si="0"/>
        <v>-293</v>
      </c>
      <c r="F11" s="3">
        <f t="shared" si="1"/>
        <v>-11.085887249337874</v>
      </c>
    </row>
    <row r="12" spans="2:6" x14ac:dyDescent="0.25">
      <c r="B12" s="9" t="s">
        <v>13</v>
      </c>
      <c r="C12" s="2">
        <v>3752</v>
      </c>
      <c r="D12" s="2">
        <v>3309</v>
      </c>
      <c r="E12" s="2">
        <f t="shared" si="0"/>
        <v>-443</v>
      </c>
      <c r="F12" s="3">
        <f t="shared" si="1"/>
        <v>-11.807036247334755</v>
      </c>
    </row>
    <row r="13" spans="2:6" ht="13.5" customHeight="1" x14ac:dyDescent="0.25">
      <c r="B13" s="9" t="s">
        <v>14</v>
      </c>
      <c r="C13" s="2">
        <v>4995</v>
      </c>
      <c r="D13" s="2">
        <v>4400</v>
      </c>
      <c r="E13" s="2">
        <f t="shared" si="0"/>
        <v>-595</v>
      </c>
      <c r="F13" s="3">
        <f t="shared" si="1"/>
        <v>-11.911911911911911</v>
      </c>
    </row>
    <row r="14" spans="2:6" x14ac:dyDescent="0.25">
      <c r="B14" s="9" t="s">
        <v>15</v>
      </c>
      <c r="C14" s="2">
        <v>4098</v>
      </c>
      <c r="D14" s="2">
        <v>3814</v>
      </c>
      <c r="E14" s="2">
        <f t="shared" si="0"/>
        <v>-284</v>
      </c>
      <c r="F14" s="3">
        <f t="shared" si="1"/>
        <v>-6.9302098584675456</v>
      </c>
    </row>
    <row r="15" spans="2:6" ht="17.25" customHeight="1" x14ac:dyDescent="0.25">
      <c r="B15" s="9" t="s">
        <v>16</v>
      </c>
      <c r="C15" s="2">
        <v>2146</v>
      </c>
      <c r="D15" s="2">
        <v>1733</v>
      </c>
      <c r="E15" s="2">
        <f t="shared" ref="E15:E34" si="2">SUM(D15)-C15</f>
        <v>-413</v>
      </c>
      <c r="F15" s="3">
        <f t="shared" si="1"/>
        <v>-19.245107176141659</v>
      </c>
    </row>
    <row r="16" spans="2:6" ht="17.25" customHeight="1" x14ac:dyDescent="0.25">
      <c r="B16" s="9" t="s">
        <v>17</v>
      </c>
      <c r="C16" s="2">
        <v>3180</v>
      </c>
      <c r="D16" s="2">
        <v>2736</v>
      </c>
      <c r="E16" s="2">
        <f t="shared" si="2"/>
        <v>-444</v>
      </c>
      <c r="F16" s="3">
        <f t="shared" si="1"/>
        <v>-13.962264150943396</v>
      </c>
    </row>
    <row r="17" spans="2:6" x14ac:dyDescent="0.25">
      <c r="B17" s="9" t="s">
        <v>18</v>
      </c>
      <c r="C17" s="2">
        <v>1215</v>
      </c>
      <c r="D17" s="2">
        <v>1096</v>
      </c>
      <c r="E17" s="2">
        <f t="shared" si="2"/>
        <v>-119</v>
      </c>
      <c r="F17" s="3">
        <f t="shared" si="1"/>
        <v>-9.7942386831275723</v>
      </c>
    </row>
    <row r="18" spans="2:6" x14ac:dyDescent="0.25">
      <c r="B18" s="9" t="s">
        <v>19</v>
      </c>
      <c r="C18" s="2">
        <v>2993</v>
      </c>
      <c r="D18" s="2">
        <v>2745</v>
      </c>
      <c r="E18" s="2">
        <f t="shared" si="2"/>
        <v>-248</v>
      </c>
      <c r="F18" s="3">
        <f t="shared" si="1"/>
        <v>-8.28600066822586</v>
      </c>
    </row>
    <row r="19" spans="2:6" ht="14.25" customHeight="1" x14ac:dyDescent="0.25">
      <c r="B19" s="9" t="s">
        <v>20</v>
      </c>
      <c r="C19" s="2">
        <v>2333</v>
      </c>
      <c r="D19" s="2">
        <v>2065</v>
      </c>
      <c r="E19" s="2">
        <f t="shared" si="2"/>
        <v>-268</v>
      </c>
      <c r="F19" s="3">
        <f t="shared" si="1"/>
        <v>-11.487355336476639</v>
      </c>
    </row>
    <row r="20" spans="2:6" x14ac:dyDescent="0.25">
      <c r="B20" s="9" t="s">
        <v>21</v>
      </c>
      <c r="C20" s="2">
        <v>3055</v>
      </c>
      <c r="D20" s="2">
        <v>2536</v>
      </c>
      <c r="E20" s="2">
        <f t="shared" si="2"/>
        <v>-519</v>
      </c>
      <c r="F20" s="3">
        <f t="shared" si="1"/>
        <v>-16.988543371522095</v>
      </c>
    </row>
    <row r="21" spans="2:6" x14ac:dyDescent="0.25">
      <c r="B21" s="9" t="s">
        <v>22</v>
      </c>
      <c r="C21" s="2">
        <v>4225</v>
      </c>
      <c r="D21" s="2">
        <v>3549</v>
      </c>
      <c r="E21" s="2">
        <f t="shared" si="2"/>
        <v>-676</v>
      </c>
      <c r="F21" s="3">
        <f t="shared" si="1"/>
        <v>-16</v>
      </c>
    </row>
    <row r="22" spans="2:6" x14ac:dyDescent="0.25">
      <c r="B22" s="9" t="s">
        <v>23</v>
      </c>
      <c r="C22" s="2">
        <v>2935</v>
      </c>
      <c r="D22" s="2">
        <v>2404</v>
      </c>
      <c r="E22" s="2">
        <f t="shared" si="2"/>
        <v>-531</v>
      </c>
      <c r="F22" s="3">
        <f t="shared" si="1"/>
        <v>-18.091993185689951</v>
      </c>
    </row>
    <row r="23" spans="2:6" x14ac:dyDescent="0.25">
      <c r="B23" s="15" t="s">
        <v>24</v>
      </c>
      <c r="C23" s="2">
        <v>2544</v>
      </c>
      <c r="D23" s="2">
        <v>2334</v>
      </c>
      <c r="E23" s="2">
        <f t="shared" si="2"/>
        <v>-210</v>
      </c>
      <c r="F23" s="3">
        <f t="shared" si="1"/>
        <v>-8.2547169811320753</v>
      </c>
    </row>
    <row r="24" spans="2:6" x14ac:dyDescent="0.25">
      <c r="B24" s="15" t="s">
        <v>25</v>
      </c>
      <c r="C24" s="2">
        <v>3415</v>
      </c>
      <c r="D24" s="2">
        <v>3009</v>
      </c>
      <c r="E24" s="2">
        <f t="shared" si="2"/>
        <v>-406</v>
      </c>
      <c r="F24" s="3">
        <f t="shared" si="1"/>
        <v>-11.888726207906295</v>
      </c>
    </row>
    <row r="25" spans="2:6" x14ac:dyDescent="0.25">
      <c r="B25" s="15" t="s">
        <v>26</v>
      </c>
      <c r="C25" s="2">
        <v>3360</v>
      </c>
      <c r="D25" s="2">
        <v>2993</v>
      </c>
      <c r="E25" s="2">
        <f t="shared" si="2"/>
        <v>-367</v>
      </c>
      <c r="F25" s="3">
        <f t="shared" si="1"/>
        <v>-10.922619047619047</v>
      </c>
    </row>
    <row r="26" spans="2:6" x14ac:dyDescent="0.25">
      <c r="B26" s="15" t="s">
        <v>27</v>
      </c>
      <c r="C26" s="2">
        <v>4162</v>
      </c>
      <c r="D26" s="2">
        <v>3740</v>
      </c>
      <c r="E26" s="2">
        <f t="shared" si="2"/>
        <v>-422</v>
      </c>
      <c r="F26" s="3">
        <f t="shared" si="1"/>
        <v>-10.139356078808264</v>
      </c>
    </row>
    <row r="27" spans="2:6" x14ac:dyDescent="0.25">
      <c r="B27" s="15" t="s">
        <v>28</v>
      </c>
      <c r="C27" s="2">
        <v>3009</v>
      </c>
      <c r="D27" s="2">
        <v>2441</v>
      </c>
      <c r="E27" s="2">
        <f t="shared" si="2"/>
        <v>-568</v>
      </c>
      <c r="F27" s="3">
        <f t="shared" si="1"/>
        <v>-18.876703223662346</v>
      </c>
    </row>
    <row r="28" spans="2:6" x14ac:dyDescent="0.25">
      <c r="B28" s="15" t="s">
        <v>29</v>
      </c>
      <c r="C28" s="2">
        <v>3196</v>
      </c>
      <c r="D28" s="2">
        <v>2902</v>
      </c>
      <c r="E28" s="2">
        <f t="shared" si="2"/>
        <v>-294</v>
      </c>
      <c r="F28" s="3">
        <f t="shared" si="1"/>
        <v>-9.1989987484355442</v>
      </c>
    </row>
    <row r="29" spans="2:6" x14ac:dyDescent="0.25">
      <c r="B29" s="15" t="s">
        <v>30</v>
      </c>
      <c r="C29" s="2">
        <v>2293</v>
      </c>
      <c r="D29" s="2">
        <v>2456</v>
      </c>
      <c r="E29" s="2">
        <f t="shared" si="2"/>
        <v>163</v>
      </c>
      <c r="F29" s="3">
        <f t="shared" si="1"/>
        <v>7.1085913650239867</v>
      </c>
    </row>
    <row r="30" spans="2:6" x14ac:dyDescent="0.25">
      <c r="B30" s="15" t="s">
        <v>31</v>
      </c>
      <c r="C30" s="2">
        <v>1776</v>
      </c>
      <c r="D30" s="2">
        <v>1460</v>
      </c>
      <c r="E30" s="2">
        <f t="shared" si="2"/>
        <v>-316</v>
      </c>
      <c r="F30" s="3">
        <f t="shared" si="1"/>
        <v>-17.792792792792792</v>
      </c>
    </row>
    <row r="31" spans="2:6" x14ac:dyDescent="0.25">
      <c r="B31" s="15" t="s">
        <v>32</v>
      </c>
      <c r="C31" s="2">
        <v>1270</v>
      </c>
      <c r="D31" s="2">
        <v>1085</v>
      </c>
      <c r="E31" s="2">
        <f t="shared" si="2"/>
        <v>-185</v>
      </c>
      <c r="F31" s="3">
        <f t="shared" si="1"/>
        <v>-14.566929133858267</v>
      </c>
    </row>
    <row r="32" spans="2:6" x14ac:dyDescent="0.25">
      <c r="B32" s="15" t="s">
        <v>33</v>
      </c>
      <c r="C32" s="2">
        <v>2026</v>
      </c>
      <c r="D32" s="2">
        <v>1810</v>
      </c>
      <c r="E32" s="2">
        <f t="shared" si="2"/>
        <v>-216</v>
      </c>
      <c r="F32" s="3">
        <f t="shared" si="1"/>
        <v>-10.661401776900297</v>
      </c>
    </row>
    <row r="33" spans="2:6" x14ac:dyDescent="0.25">
      <c r="B33" s="15" t="s">
        <v>34</v>
      </c>
      <c r="C33" s="2">
        <v>4260</v>
      </c>
      <c r="D33" s="2">
        <v>3822</v>
      </c>
      <c r="E33" s="2">
        <f t="shared" si="2"/>
        <v>-438</v>
      </c>
      <c r="F33" s="3">
        <f t="shared" si="1"/>
        <v>-10.28169014084507</v>
      </c>
    </row>
    <row r="34" spans="2:6" ht="15.75" thickBot="1" x14ac:dyDescent="0.3">
      <c r="B34" s="16" t="s">
        <v>35</v>
      </c>
      <c r="C34" s="4">
        <v>1674</v>
      </c>
      <c r="D34" s="4">
        <v>1376</v>
      </c>
      <c r="E34" s="4">
        <f t="shared" si="2"/>
        <v>-298</v>
      </c>
      <c r="F34" s="5">
        <f t="shared" si="1"/>
        <v>-17.801672640382318</v>
      </c>
    </row>
  </sheetData>
  <mergeCells count="5">
    <mergeCell ref="F7:F8"/>
    <mergeCell ref="B5:B8"/>
    <mergeCell ref="C5:F5"/>
    <mergeCell ref="E6:F6"/>
    <mergeCell ref="E7:E8"/>
  </mergeCells>
  <printOptions horizontalCentered="1"/>
  <pageMargins left="0.11811023622047245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L53"/>
  <sheetViews>
    <sheetView zoomScaleNormal="100" workbookViewId="0">
      <selection activeCell="B1" sqref="B1"/>
    </sheetView>
  </sheetViews>
  <sheetFormatPr defaultRowHeight="14.25" x14ac:dyDescent="0.2"/>
  <cols>
    <col min="1" max="1" width="2.28515625" style="90" customWidth="1"/>
    <col min="2" max="2" width="60.28515625" style="90" customWidth="1"/>
    <col min="3" max="3" width="10.7109375" style="90" customWidth="1"/>
    <col min="4" max="4" width="11.140625" style="90" customWidth="1"/>
    <col min="5" max="5" width="10.7109375" style="90" customWidth="1"/>
    <col min="6" max="6" width="9.85546875" style="90" customWidth="1"/>
    <col min="7" max="7" width="10.42578125" style="90" customWidth="1"/>
    <col min="8" max="8" width="10.7109375" style="90" customWidth="1"/>
    <col min="9" max="9" width="58.140625" style="198" customWidth="1"/>
    <col min="10" max="16384" width="9.140625" style="90"/>
  </cols>
  <sheetData>
    <row r="1" spans="2:10" ht="12.75" customHeight="1" x14ac:dyDescent="0.25">
      <c r="B1" s="6"/>
      <c r="C1" s="6"/>
      <c r="D1" s="6"/>
    </row>
    <row r="2" spans="2:10" ht="15" x14ac:dyDescent="0.25">
      <c r="B2" s="212" t="s">
        <v>283</v>
      </c>
      <c r="C2" s="6"/>
      <c r="D2" s="6"/>
    </row>
    <row r="3" spans="2:10" ht="15" x14ac:dyDescent="0.25">
      <c r="B3" s="6" t="s">
        <v>284</v>
      </c>
      <c r="C3" s="6"/>
      <c r="D3" s="6"/>
    </row>
    <row r="4" spans="2:10" ht="10.5" customHeight="1" thickBot="1" x14ac:dyDescent="0.3">
      <c r="B4" s="6"/>
      <c r="C4" s="6"/>
      <c r="D4" s="6"/>
    </row>
    <row r="5" spans="2:10" ht="16.5" customHeight="1" x14ac:dyDescent="0.2">
      <c r="B5" s="650" t="s">
        <v>160</v>
      </c>
      <c r="C5" s="637" t="s">
        <v>239</v>
      </c>
      <c r="D5" s="665"/>
      <c r="E5" s="637" t="s">
        <v>271</v>
      </c>
      <c r="F5" s="665"/>
      <c r="G5" s="637" t="s">
        <v>90</v>
      </c>
      <c r="H5" s="665"/>
    </row>
    <row r="6" spans="2:10" ht="15" customHeight="1" x14ac:dyDescent="0.2">
      <c r="B6" s="664"/>
      <c r="C6" s="666"/>
      <c r="D6" s="667"/>
      <c r="E6" s="666"/>
      <c r="F6" s="667"/>
      <c r="G6" s="666"/>
      <c r="H6" s="667"/>
    </row>
    <row r="7" spans="2:10" ht="25.5" customHeight="1" thickBot="1" x14ac:dyDescent="0.3">
      <c r="B7" s="651"/>
      <c r="C7" s="249" t="s">
        <v>1</v>
      </c>
      <c r="D7" s="257" t="s">
        <v>130</v>
      </c>
      <c r="E7" s="249" t="s">
        <v>1</v>
      </c>
      <c r="F7" s="257" t="s">
        <v>130</v>
      </c>
      <c r="G7" s="249" t="s">
        <v>1</v>
      </c>
      <c r="H7" s="257" t="s">
        <v>130</v>
      </c>
    </row>
    <row r="8" spans="2:10" ht="30" customHeight="1" thickBot="1" x14ac:dyDescent="0.25">
      <c r="B8" s="224" t="s">
        <v>166</v>
      </c>
      <c r="C8" s="268">
        <v>87000</v>
      </c>
      <c r="D8" s="269">
        <v>100</v>
      </c>
      <c r="E8" s="268">
        <v>78562</v>
      </c>
      <c r="F8" s="269">
        <v>100</v>
      </c>
      <c r="G8" s="270">
        <f>SUM(E8)-C8</f>
        <v>-8438</v>
      </c>
      <c r="H8" s="126">
        <f>SUM(G8)/C8*100</f>
        <v>-9.6988505747126439</v>
      </c>
    </row>
    <row r="9" spans="2:10" ht="27.75" customHeight="1" thickBot="1" x14ac:dyDescent="0.25">
      <c r="B9" s="232" t="s">
        <v>167</v>
      </c>
      <c r="C9" s="233">
        <f>SUM(C10)+C31</f>
        <v>75198</v>
      </c>
      <c r="D9" s="271">
        <f>SUM(C9)/C8*100</f>
        <v>86.434482758620689</v>
      </c>
      <c r="E9" s="233">
        <f>SUM(E10)+E31</f>
        <v>69251</v>
      </c>
      <c r="F9" s="271">
        <f>SUM(E9)/E8*100</f>
        <v>88.148214149334279</v>
      </c>
      <c r="G9" s="272">
        <f>SUM(E9)-C9</f>
        <v>-5947</v>
      </c>
      <c r="H9" s="286">
        <f>SUM(G9)/C9*100</f>
        <v>-7.9084550121013857</v>
      </c>
    </row>
    <row r="10" spans="2:10" ht="16.5" x14ac:dyDescent="0.2">
      <c r="B10" s="626" t="s">
        <v>98</v>
      </c>
      <c r="C10" s="627">
        <v>44715</v>
      </c>
      <c r="D10" s="628">
        <f>SUM(C10)/C8*100</f>
        <v>51.396551724137929</v>
      </c>
      <c r="E10" s="627">
        <v>41182</v>
      </c>
      <c r="F10" s="628">
        <f>SUM(E10)/E8*100</f>
        <v>52.419744914844323</v>
      </c>
      <c r="G10" s="629">
        <f>SUM(E10)-C10</f>
        <v>-3533</v>
      </c>
      <c r="H10" s="628">
        <f>SUM(G10)/C10*100</f>
        <v>-7.9011517387901149</v>
      </c>
    </row>
    <row r="11" spans="2:10" ht="15" x14ac:dyDescent="0.2">
      <c r="B11" s="113" t="s">
        <v>131</v>
      </c>
      <c r="C11" s="127"/>
      <c r="D11" s="128"/>
      <c r="E11" s="127"/>
      <c r="F11" s="128"/>
      <c r="G11" s="274"/>
      <c r="H11" s="129"/>
    </row>
    <row r="12" spans="2:10" ht="15" x14ac:dyDescent="0.2">
      <c r="B12" s="25" t="s">
        <v>96</v>
      </c>
      <c r="C12" s="10">
        <v>34487</v>
      </c>
      <c r="D12" s="130">
        <f>SUM(C12)/C8*100</f>
        <v>39.640229885057472</v>
      </c>
      <c r="E12" s="10">
        <v>31750</v>
      </c>
      <c r="F12" s="130">
        <f>SUM(E12)/E8*100</f>
        <v>40.413940581960745</v>
      </c>
      <c r="G12" s="275">
        <f t="shared" ref="G12:G52" si="0">SUM(E12)-C12</f>
        <v>-2737</v>
      </c>
      <c r="H12" s="130">
        <f>SUM(G12)/C12*100</f>
        <v>-7.9363238321686431</v>
      </c>
      <c r="I12" s="197"/>
    </row>
    <row r="13" spans="2:10" ht="15" x14ac:dyDescent="0.2">
      <c r="B13" s="27" t="s">
        <v>288</v>
      </c>
      <c r="C13" s="42">
        <v>1084</v>
      </c>
      <c r="D13" s="135">
        <f>SUM(C13)/C8*100</f>
        <v>1.2459770114942528</v>
      </c>
      <c r="E13" s="42">
        <v>2137</v>
      </c>
      <c r="F13" s="135">
        <f>SUM(E13)/E8*100</f>
        <v>2.7201445991700823</v>
      </c>
      <c r="G13" s="280">
        <f>SUM(E13)-C13</f>
        <v>1053</v>
      </c>
      <c r="H13" s="135">
        <f>SUM(G13)/C13*100</f>
        <v>97.140221402214024</v>
      </c>
      <c r="I13" s="197"/>
    </row>
    <row r="14" spans="2:10" ht="18" customHeight="1" thickBot="1" x14ac:dyDescent="0.25">
      <c r="B14" s="288" t="s">
        <v>97</v>
      </c>
      <c r="C14" s="289">
        <v>10228</v>
      </c>
      <c r="D14" s="290">
        <f>SUM(C14)/C8*100</f>
        <v>11.75632183908046</v>
      </c>
      <c r="E14" s="289">
        <v>9432</v>
      </c>
      <c r="F14" s="290">
        <f>SUM(E14)/E8*100</f>
        <v>12.005804332883582</v>
      </c>
      <c r="G14" s="291">
        <f>SUM(E14)-C14</f>
        <v>-796</v>
      </c>
      <c r="H14" s="290">
        <f>SUM(G14)/C14*100</f>
        <v>-7.7825576847868598</v>
      </c>
      <c r="I14" s="197"/>
      <c r="J14" s="68"/>
    </row>
    <row r="15" spans="2:10" ht="15.75" thickTop="1" x14ac:dyDescent="0.2">
      <c r="B15" s="296" t="s">
        <v>287</v>
      </c>
      <c r="C15" s="297"/>
      <c r="D15" s="298"/>
      <c r="E15" s="297"/>
      <c r="F15" s="298"/>
      <c r="G15" s="297"/>
      <c r="H15" s="131"/>
      <c r="I15" s="197"/>
    </row>
    <row r="16" spans="2:10" ht="15" x14ac:dyDescent="0.2">
      <c r="B16" s="266" t="s">
        <v>138</v>
      </c>
      <c r="C16" s="43">
        <v>2243</v>
      </c>
      <c r="D16" s="132">
        <f>SUM(C16)/C8*100</f>
        <v>2.5781609195402297</v>
      </c>
      <c r="E16" s="43">
        <v>2234</v>
      </c>
      <c r="F16" s="132">
        <f>SUM(E16)/E8*100</f>
        <v>2.8436139609480411</v>
      </c>
      <c r="G16" s="273">
        <f t="shared" si="0"/>
        <v>-9</v>
      </c>
      <c r="H16" s="132">
        <f>SUM(G16)/C16*100</f>
        <v>-0.40124832813196609</v>
      </c>
      <c r="I16" s="197"/>
      <c r="J16" s="122"/>
    </row>
    <row r="17" spans="2:10" ht="15" x14ac:dyDescent="0.2">
      <c r="B17" s="140" t="s">
        <v>139</v>
      </c>
      <c r="C17" s="10">
        <v>1580</v>
      </c>
      <c r="D17" s="130">
        <f>SUM(C17)/C8*100</f>
        <v>1.8160919540229887</v>
      </c>
      <c r="E17" s="10">
        <v>1702</v>
      </c>
      <c r="F17" s="130">
        <f>SUM(E17)/E8*100</f>
        <v>2.1664417911967617</v>
      </c>
      <c r="G17" s="275">
        <f t="shared" si="0"/>
        <v>122</v>
      </c>
      <c r="H17" s="130">
        <f t="shared" ref="H17:H52" si="1">SUM(G17)/C17*100</f>
        <v>7.7215189873417716</v>
      </c>
      <c r="I17" s="197"/>
    </row>
    <row r="18" spans="2:10" ht="15.75" customHeight="1" x14ac:dyDescent="0.2">
      <c r="B18" s="140" t="s">
        <v>140</v>
      </c>
      <c r="C18" s="10">
        <v>1426</v>
      </c>
      <c r="D18" s="130">
        <f>SUM(C18)/C8*100</f>
        <v>1.6390804597701152</v>
      </c>
      <c r="E18" s="10">
        <v>1184</v>
      </c>
      <c r="F18" s="130">
        <f>SUM(E18)/E8*100</f>
        <v>1.5070899417020951</v>
      </c>
      <c r="G18" s="275">
        <f t="shared" si="0"/>
        <v>-242</v>
      </c>
      <c r="H18" s="130">
        <f t="shared" si="1"/>
        <v>-16.970546984572231</v>
      </c>
      <c r="I18" s="197"/>
    </row>
    <row r="19" spans="2:10" ht="15" x14ac:dyDescent="0.2">
      <c r="B19" s="111" t="s">
        <v>126</v>
      </c>
      <c r="C19" s="10">
        <v>3</v>
      </c>
      <c r="D19" s="130" t="s">
        <v>108</v>
      </c>
      <c r="E19" s="133">
        <v>11</v>
      </c>
      <c r="F19" s="134">
        <f>SUM(E19)/E8*100</f>
        <v>1.4001680201624195E-2</v>
      </c>
      <c r="G19" s="276">
        <f>SUM(E19)-C19</f>
        <v>8</v>
      </c>
      <c r="H19" s="134">
        <f t="shared" si="1"/>
        <v>266.66666666666663</v>
      </c>
      <c r="I19" s="197"/>
    </row>
    <row r="20" spans="2:10" ht="30" x14ac:dyDescent="0.2">
      <c r="B20" s="140" t="s">
        <v>141</v>
      </c>
      <c r="C20" s="10">
        <v>1632</v>
      </c>
      <c r="D20" s="130">
        <f>SUM(C20)/C8*100</f>
        <v>1.8758620689655174</v>
      </c>
      <c r="E20" s="10">
        <v>1518</v>
      </c>
      <c r="F20" s="130">
        <f>SUM(E20)/E8*100</f>
        <v>1.9322318678241388</v>
      </c>
      <c r="G20" s="275">
        <f>SUM(E20)-C20</f>
        <v>-114</v>
      </c>
      <c r="H20" s="130">
        <f t="shared" si="1"/>
        <v>-6.9852941176470589</v>
      </c>
      <c r="I20" s="197"/>
      <c r="J20" s="122"/>
    </row>
    <row r="21" spans="2:10" ht="30" x14ac:dyDescent="0.2">
      <c r="B21" s="140" t="s">
        <v>142</v>
      </c>
      <c r="C21" s="10">
        <v>391</v>
      </c>
      <c r="D21" s="130" t="s">
        <v>108</v>
      </c>
      <c r="E21" s="133">
        <v>592</v>
      </c>
      <c r="F21" s="134">
        <f>SUM(E21)/E8*100</f>
        <v>0.75354497085104755</v>
      </c>
      <c r="G21" s="276">
        <f>SUM(E21)-C21</f>
        <v>201</v>
      </c>
      <c r="H21" s="134">
        <f t="shared" si="1"/>
        <v>51.406649616368284</v>
      </c>
      <c r="I21" s="197"/>
    </row>
    <row r="22" spans="2:10" ht="15" x14ac:dyDescent="0.2">
      <c r="B22" s="140" t="s">
        <v>143</v>
      </c>
      <c r="C22" s="10">
        <v>59</v>
      </c>
      <c r="D22" s="130" t="s">
        <v>108</v>
      </c>
      <c r="E22" s="133">
        <v>83</v>
      </c>
      <c r="F22" s="134">
        <f>SUM(E22)/E8*100</f>
        <v>0.10564904152134619</v>
      </c>
      <c r="G22" s="276">
        <f t="shared" si="0"/>
        <v>24</v>
      </c>
      <c r="H22" s="134">
        <f t="shared" si="1"/>
        <v>40.677966101694921</v>
      </c>
      <c r="I22" s="197"/>
    </row>
    <row r="23" spans="2:10" ht="15" x14ac:dyDescent="0.2">
      <c r="B23" s="140" t="s">
        <v>144</v>
      </c>
      <c r="C23" s="10">
        <v>0</v>
      </c>
      <c r="D23" s="130" t="s">
        <v>108</v>
      </c>
      <c r="E23" s="133">
        <v>0</v>
      </c>
      <c r="F23" s="134">
        <f>SUM(E23)/E8*100</f>
        <v>0</v>
      </c>
      <c r="G23" s="276">
        <f>SUM(E23)-C23</f>
        <v>0</v>
      </c>
      <c r="H23" s="134" t="s">
        <v>108</v>
      </c>
      <c r="I23" s="199"/>
    </row>
    <row r="24" spans="2:10" ht="15" x14ac:dyDescent="0.2">
      <c r="B24" s="140" t="s">
        <v>145</v>
      </c>
      <c r="C24" s="10">
        <v>0</v>
      </c>
      <c r="D24" s="130" t="s">
        <v>108</v>
      </c>
      <c r="E24" s="133">
        <v>0</v>
      </c>
      <c r="F24" s="134">
        <f>SUM(E24)/E8*100</f>
        <v>0</v>
      </c>
      <c r="G24" s="276">
        <f>SUM(E24)-C24</f>
        <v>0</v>
      </c>
      <c r="H24" s="134" t="s">
        <v>108</v>
      </c>
      <c r="I24" s="197"/>
    </row>
    <row r="25" spans="2:10" ht="30" x14ac:dyDescent="0.2">
      <c r="B25" s="140" t="s">
        <v>146</v>
      </c>
      <c r="C25" s="10">
        <v>21</v>
      </c>
      <c r="D25" s="130" t="s">
        <v>108</v>
      </c>
      <c r="E25" s="133">
        <v>2</v>
      </c>
      <c r="F25" s="134">
        <f>SUM(E25)/E8*100</f>
        <v>2.5457600366589443E-3</v>
      </c>
      <c r="G25" s="276">
        <f>SUM(E25)-C25</f>
        <v>-19</v>
      </c>
      <c r="H25" s="134" t="s">
        <v>108</v>
      </c>
      <c r="I25" s="197"/>
    </row>
    <row r="26" spans="2:10" ht="30" x14ac:dyDescent="0.2">
      <c r="B26" s="267" t="s">
        <v>147</v>
      </c>
      <c r="C26" s="42">
        <v>147</v>
      </c>
      <c r="D26" s="135" t="s">
        <v>108</v>
      </c>
      <c r="E26" s="277">
        <v>143</v>
      </c>
      <c r="F26" s="278">
        <f>SUM(E26)/E8*100</f>
        <v>0.18202184262111454</v>
      </c>
      <c r="G26" s="279">
        <f>SUM(E26)-C26</f>
        <v>-4</v>
      </c>
      <c r="H26" s="278">
        <f t="shared" si="1"/>
        <v>-2.7210884353741496</v>
      </c>
      <c r="I26" s="197"/>
    </row>
    <row r="27" spans="2:10" ht="16.5" customHeight="1" thickBot="1" x14ac:dyDescent="0.25">
      <c r="B27" s="117" t="s">
        <v>148</v>
      </c>
      <c r="C27" s="10">
        <v>2729</v>
      </c>
      <c r="D27" s="130">
        <f>SUM(C27)/C8*100</f>
        <v>3.1367816091954022</v>
      </c>
      <c r="E27" s="10">
        <v>1974</v>
      </c>
      <c r="F27" s="130">
        <f>SUM(E27)/E8*100</f>
        <v>2.5126651561823783</v>
      </c>
      <c r="G27" s="275">
        <f t="shared" si="0"/>
        <v>-755</v>
      </c>
      <c r="H27" s="130">
        <f t="shared" si="1"/>
        <v>-27.665811652620008</v>
      </c>
      <c r="I27" s="197"/>
    </row>
    <row r="28" spans="2:10" ht="16.5" customHeight="1" x14ac:dyDescent="0.2">
      <c r="B28" s="650" t="s">
        <v>160</v>
      </c>
      <c r="C28" s="637" t="s">
        <v>239</v>
      </c>
      <c r="D28" s="665"/>
      <c r="E28" s="637" t="s">
        <v>271</v>
      </c>
      <c r="F28" s="665"/>
      <c r="G28" s="637" t="s">
        <v>90</v>
      </c>
      <c r="H28" s="665"/>
      <c r="I28" s="197"/>
    </row>
    <row r="29" spans="2:10" ht="16.5" customHeight="1" x14ac:dyDescent="0.2">
      <c r="B29" s="664"/>
      <c r="C29" s="666"/>
      <c r="D29" s="667"/>
      <c r="E29" s="666"/>
      <c r="F29" s="667"/>
      <c r="G29" s="666"/>
      <c r="H29" s="667"/>
      <c r="I29" s="197"/>
    </row>
    <row r="30" spans="2:10" ht="16.5" customHeight="1" thickBot="1" x14ac:dyDescent="0.3">
      <c r="B30" s="651"/>
      <c r="C30" s="249" t="s">
        <v>1</v>
      </c>
      <c r="D30" s="257" t="s">
        <v>130</v>
      </c>
      <c r="E30" s="249" t="s">
        <v>1</v>
      </c>
      <c r="F30" s="257" t="s">
        <v>130</v>
      </c>
      <c r="G30" s="249" t="s">
        <v>1</v>
      </c>
      <c r="H30" s="257" t="s">
        <v>130</v>
      </c>
      <c r="I30" s="197"/>
    </row>
    <row r="31" spans="2:10" ht="20.25" customHeight="1" x14ac:dyDescent="0.2">
      <c r="B31" s="292" t="s">
        <v>149</v>
      </c>
      <c r="C31" s="293">
        <f>SUM(C32:C40)</f>
        <v>30483</v>
      </c>
      <c r="D31" s="294">
        <f>SUM(C31)/C8*100</f>
        <v>35.03793103448276</v>
      </c>
      <c r="E31" s="293">
        <f>SUM(E32:E40)</f>
        <v>28069</v>
      </c>
      <c r="F31" s="294">
        <f>SUM(E31)/E8*100</f>
        <v>35.728469234489957</v>
      </c>
      <c r="G31" s="295">
        <f t="shared" si="0"/>
        <v>-2414</v>
      </c>
      <c r="H31" s="294">
        <f t="shared" si="1"/>
        <v>-7.9191680608863964</v>
      </c>
      <c r="I31" s="197"/>
    </row>
    <row r="32" spans="2:10" ht="45" x14ac:dyDescent="0.2">
      <c r="B32" s="25" t="s">
        <v>99</v>
      </c>
      <c r="C32" s="10">
        <v>1808</v>
      </c>
      <c r="D32" s="130">
        <f>SUM(C32)/C8*100</f>
        <v>2.0781609195402297</v>
      </c>
      <c r="E32" s="133">
        <v>2124</v>
      </c>
      <c r="F32" s="130">
        <f>SUM(E32)/E8*100</f>
        <v>2.7035971589317991</v>
      </c>
      <c r="G32" s="275">
        <f t="shared" si="0"/>
        <v>316</v>
      </c>
      <c r="H32" s="130">
        <f t="shared" si="1"/>
        <v>17.477876106194689</v>
      </c>
      <c r="I32" s="197"/>
    </row>
    <row r="33" spans="2:12" ht="17.25" customHeight="1" x14ac:dyDescent="0.2">
      <c r="B33" s="25" t="s">
        <v>84</v>
      </c>
      <c r="C33" s="10">
        <v>0</v>
      </c>
      <c r="D33" s="130" t="s">
        <v>108</v>
      </c>
      <c r="E33" s="133">
        <v>0</v>
      </c>
      <c r="F33" s="134">
        <f>SUM(E33)/E8*100</f>
        <v>0</v>
      </c>
      <c r="G33" s="276">
        <f t="shared" si="0"/>
        <v>0</v>
      </c>
      <c r="H33" s="134" t="s">
        <v>254</v>
      </c>
      <c r="I33" s="197"/>
    </row>
    <row r="34" spans="2:12" ht="15" x14ac:dyDescent="0.2">
      <c r="B34" s="25" t="s">
        <v>150</v>
      </c>
      <c r="C34" s="10">
        <v>17096</v>
      </c>
      <c r="D34" s="130">
        <f>SUM(C34)/C8*100</f>
        <v>19.650574712643678</v>
      </c>
      <c r="E34" s="133">
        <v>14574</v>
      </c>
      <c r="F34" s="130">
        <f>SUM(E34)/E8*100</f>
        <v>18.550953387133728</v>
      </c>
      <c r="G34" s="275">
        <f t="shared" si="0"/>
        <v>-2522</v>
      </c>
      <c r="H34" s="130">
        <f t="shared" si="1"/>
        <v>-14.751988769302759</v>
      </c>
      <c r="I34" s="197"/>
    </row>
    <row r="35" spans="2:12" ht="15" x14ac:dyDescent="0.2">
      <c r="B35" s="25" t="s">
        <v>86</v>
      </c>
      <c r="C35" s="10">
        <v>6452</v>
      </c>
      <c r="D35" s="130">
        <f>SUM(C35)/C8*100</f>
        <v>7.4160919540229884</v>
      </c>
      <c r="E35" s="10">
        <v>5884</v>
      </c>
      <c r="F35" s="130">
        <f>SUM(E35)/E8*100</f>
        <v>7.4896260278506155</v>
      </c>
      <c r="G35" s="275">
        <f t="shared" si="0"/>
        <v>-568</v>
      </c>
      <c r="H35" s="130">
        <f t="shared" si="1"/>
        <v>-8.8034717916924983</v>
      </c>
      <c r="I35" s="197"/>
    </row>
    <row r="36" spans="2:12" ht="15" x14ac:dyDescent="0.2">
      <c r="B36" s="25" t="s">
        <v>87</v>
      </c>
      <c r="C36" s="10">
        <v>92</v>
      </c>
      <c r="D36" s="130">
        <f>SUM(C36)/C8*100</f>
        <v>0.10574712643678162</v>
      </c>
      <c r="E36" s="10">
        <v>46</v>
      </c>
      <c r="F36" s="130">
        <f>SUM(E36)/E8*100</f>
        <v>5.855248084315573E-2</v>
      </c>
      <c r="G36" s="275">
        <f t="shared" si="0"/>
        <v>-46</v>
      </c>
      <c r="H36" s="130">
        <f t="shared" si="1"/>
        <v>-50</v>
      </c>
      <c r="I36" s="197"/>
    </row>
    <row r="37" spans="2:12" ht="15" x14ac:dyDescent="0.2">
      <c r="B37" s="25" t="s">
        <v>88</v>
      </c>
      <c r="C37" s="10">
        <v>401</v>
      </c>
      <c r="D37" s="130">
        <f>SUM(C37)/C8*100</f>
        <v>0.46091954022988502</v>
      </c>
      <c r="E37" s="10">
        <v>404</v>
      </c>
      <c r="F37" s="130">
        <f>SUM(E37)/E8*100</f>
        <v>0.51424352740510682</v>
      </c>
      <c r="G37" s="275">
        <f t="shared" si="0"/>
        <v>3</v>
      </c>
      <c r="H37" s="130">
        <f t="shared" si="1"/>
        <v>0.74812967581047385</v>
      </c>
      <c r="I37" s="197"/>
      <c r="J37" s="136"/>
    </row>
    <row r="38" spans="2:12" ht="15" x14ac:dyDescent="0.2">
      <c r="B38" s="25" t="s">
        <v>81</v>
      </c>
      <c r="C38" s="10">
        <v>614</v>
      </c>
      <c r="D38" s="130">
        <f>SUM(C38)/C8*100</f>
        <v>0.70574712643678161</v>
      </c>
      <c r="E38" s="10">
        <v>836</v>
      </c>
      <c r="F38" s="130">
        <f>SUM(E38)/E8*100</f>
        <v>1.0641276953234389</v>
      </c>
      <c r="G38" s="275">
        <f t="shared" si="0"/>
        <v>222</v>
      </c>
      <c r="H38" s="130">
        <f t="shared" si="1"/>
        <v>36.156351791530945</v>
      </c>
      <c r="I38" s="197"/>
      <c r="J38" s="122"/>
    </row>
    <row r="39" spans="2:12" ht="15" x14ac:dyDescent="0.2">
      <c r="B39" s="27" t="s">
        <v>82</v>
      </c>
      <c r="C39" s="42">
        <v>1007</v>
      </c>
      <c r="D39" s="135">
        <f>SUM(C39)/C8*100</f>
        <v>1.157471264367816</v>
      </c>
      <c r="E39" s="42">
        <v>699</v>
      </c>
      <c r="F39" s="135">
        <f>SUM(E39)/E8*100</f>
        <v>0.889743132812301</v>
      </c>
      <c r="G39" s="280">
        <f t="shared" si="0"/>
        <v>-308</v>
      </c>
      <c r="H39" s="130">
        <f t="shared" si="1"/>
        <v>-30.585898709036741</v>
      </c>
      <c r="I39" s="197"/>
    </row>
    <row r="40" spans="2:12" ht="18" customHeight="1" thickBot="1" x14ac:dyDescent="0.25">
      <c r="B40" s="27" t="s">
        <v>89</v>
      </c>
      <c r="C40" s="42">
        <v>3013</v>
      </c>
      <c r="D40" s="135">
        <f>SUM(C40)/C8*100</f>
        <v>3.4632183908045975</v>
      </c>
      <c r="E40" s="42">
        <v>3502</v>
      </c>
      <c r="F40" s="135">
        <f>SUM(E40)/E8*100</f>
        <v>4.4576258241898117</v>
      </c>
      <c r="G40" s="280">
        <f t="shared" si="0"/>
        <v>489</v>
      </c>
      <c r="H40" s="135">
        <f t="shared" si="1"/>
        <v>16.229671423830069</v>
      </c>
      <c r="I40" s="197"/>
      <c r="J40" s="122"/>
    </row>
    <row r="41" spans="2:12" ht="18" customHeight="1" x14ac:dyDescent="0.2">
      <c r="B41" s="650" t="s">
        <v>160</v>
      </c>
      <c r="C41" s="637" t="s">
        <v>239</v>
      </c>
      <c r="D41" s="665"/>
      <c r="E41" s="637" t="s">
        <v>271</v>
      </c>
      <c r="F41" s="665"/>
      <c r="G41" s="637" t="s">
        <v>90</v>
      </c>
      <c r="H41" s="665"/>
      <c r="I41" s="197"/>
      <c r="J41" s="122"/>
    </row>
    <row r="42" spans="2:12" ht="18" customHeight="1" x14ac:dyDescent="0.2">
      <c r="B42" s="664"/>
      <c r="C42" s="666"/>
      <c r="D42" s="667"/>
      <c r="E42" s="666"/>
      <c r="F42" s="667"/>
      <c r="G42" s="666"/>
      <c r="H42" s="667"/>
      <c r="I42" s="197"/>
      <c r="J42" s="122"/>
    </row>
    <row r="43" spans="2:12" ht="18" customHeight="1" thickBot="1" x14ac:dyDescent="0.3">
      <c r="B43" s="651"/>
      <c r="C43" s="249" t="s">
        <v>1</v>
      </c>
      <c r="D43" s="257" t="s">
        <v>130</v>
      </c>
      <c r="E43" s="249" t="s">
        <v>1</v>
      </c>
      <c r="F43" s="257" t="s">
        <v>130</v>
      </c>
      <c r="G43" s="249" t="s">
        <v>1</v>
      </c>
      <c r="H43" s="257" t="s">
        <v>130</v>
      </c>
      <c r="I43" s="197"/>
      <c r="J43" s="122"/>
    </row>
    <row r="44" spans="2:12" ht="31.5" customHeight="1" thickBot="1" x14ac:dyDescent="0.25">
      <c r="B44" s="281" t="s">
        <v>168</v>
      </c>
      <c r="C44" s="282">
        <f>SUM(C45)+C47+C49+C50+C52</f>
        <v>11802</v>
      </c>
      <c r="D44" s="283">
        <f>SUM(C44)/C8*100</f>
        <v>13.565517241379311</v>
      </c>
      <c r="E44" s="282">
        <f>SUM(E45)+E47+E49+E50+E52</f>
        <v>9311</v>
      </c>
      <c r="F44" s="283">
        <f>SUM(E44)/E8*100</f>
        <v>11.851785850665717</v>
      </c>
      <c r="G44" s="284">
        <f t="shared" si="0"/>
        <v>-2491</v>
      </c>
      <c r="H44" s="287">
        <f t="shared" si="1"/>
        <v>-21.106592103033385</v>
      </c>
      <c r="I44" s="197"/>
      <c r="K44" s="122"/>
      <c r="L44" s="136"/>
    </row>
    <row r="45" spans="2:12" ht="15" x14ac:dyDescent="0.2">
      <c r="B45" s="29" t="s">
        <v>77</v>
      </c>
      <c r="C45" s="43">
        <v>1564</v>
      </c>
      <c r="D45" s="132">
        <f>SUM(C45)/C8*100</f>
        <v>1.7977011494252872</v>
      </c>
      <c r="E45" s="43">
        <v>1031</v>
      </c>
      <c r="F45" s="132">
        <f>SUM(E45)/E8*100</f>
        <v>1.3123392988976861</v>
      </c>
      <c r="G45" s="273">
        <f t="shared" si="0"/>
        <v>-533</v>
      </c>
      <c r="H45" s="132">
        <f t="shared" si="1"/>
        <v>-34.07928388746803</v>
      </c>
      <c r="I45" s="197"/>
      <c r="J45" s="122"/>
    </row>
    <row r="46" spans="2:12" ht="15" x14ac:dyDescent="0.2">
      <c r="B46" s="172" t="s">
        <v>240</v>
      </c>
      <c r="C46" s="10">
        <v>204</v>
      </c>
      <c r="D46" s="130" t="s">
        <v>108</v>
      </c>
      <c r="E46" s="133">
        <v>204</v>
      </c>
      <c r="F46" s="132">
        <f>SUM(E46)/E8*100</f>
        <v>0.25966752373921237</v>
      </c>
      <c r="G46" s="276">
        <f t="shared" si="0"/>
        <v>0</v>
      </c>
      <c r="H46" s="134">
        <f t="shared" si="1"/>
        <v>0</v>
      </c>
      <c r="I46" s="197"/>
    </row>
    <row r="47" spans="2:12" ht="15" x14ac:dyDescent="0.2">
      <c r="B47" s="25" t="s">
        <v>78</v>
      </c>
      <c r="C47" s="10">
        <v>8462</v>
      </c>
      <c r="D47" s="130">
        <f>SUM(C47)/C8*100</f>
        <v>9.7264367816091948</v>
      </c>
      <c r="E47" s="10">
        <v>7110</v>
      </c>
      <c r="F47" s="130">
        <f>SUM(E47)/E8*100</f>
        <v>9.0501769303225483</v>
      </c>
      <c r="G47" s="275">
        <f t="shared" si="0"/>
        <v>-1352</v>
      </c>
      <c r="H47" s="130">
        <f t="shared" si="1"/>
        <v>-15.977310328527535</v>
      </c>
      <c r="I47" s="197"/>
    </row>
    <row r="48" spans="2:12" ht="15" x14ac:dyDescent="0.2">
      <c r="B48" s="172" t="s">
        <v>241</v>
      </c>
      <c r="C48" s="10">
        <v>57</v>
      </c>
      <c r="D48" s="130" t="s">
        <v>108</v>
      </c>
      <c r="E48" s="133">
        <v>52</v>
      </c>
      <c r="F48" s="134">
        <f>SUM(E48)/E8*100</f>
        <v>6.6189760953132559E-2</v>
      </c>
      <c r="G48" s="276">
        <f t="shared" si="0"/>
        <v>-5</v>
      </c>
      <c r="H48" s="134">
        <f t="shared" si="1"/>
        <v>-8.7719298245614024</v>
      </c>
      <c r="I48" s="197"/>
    </row>
    <row r="49" spans="2:9" ht="15" x14ac:dyDescent="0.2">
      <c r="B49" s="25" t="s">
        <v>79</v>
      </c>
      <c r="C49" s="10">
        <v>2</v>
      </c>
      <c r="D49" s="130">
        <f>SUM(C49)/C8*100</f>
        <v>2.2988505747126436E-3</v>
      </c>
      <c r="E49" s="10">
        <v>0</v>
      </c>
      <c r="F49" s="130">
        <f>SUM(E49)/E8*100</f>
        <v>0</v>
      </c>
      <c r="G49" s="275">
        <f t="shared" si="0"/>
        <v>-2</v>
      </c>
      <c r="H49" s="130">
        <f t="shared" si="1"/>
        <v>-100</v>
      </c>
      <c r="I49" s="197"/>
    </row>
    <row r="50" spans="2:9" ht="15" x14ac:dyDescent="0.2">
      <c r="B50" s="25" t="s">
        <v>80</v>
      </c>
      <c r="C50" s="10">
        <v>1049</v>
      </c>
      <c r="D50" s="130">
        <f>SUM(C50)/C8*100</f>
        <v>1.2057471264367816</v>
      </c>
      <c r="E50" s="10">
        <v>868</v>
      </c>
      <c r="F50" s="130">
        <f>SUM(E50)/E8*100</f>
        <v>1.104859855909982</v>
      </c>
      <c r="G50" s="275">
        <f t="shared" si="0"/>
        <v>-181</v>
      </c>
      <c r="H50" s="130">
        <f t="shared" si="1"/>
        <v>-17.254528122020972</v>
      </c>
      <c r="I50" s="197"/>
    </row>
    <row r="51" spans="2:9" ht="15" x14ac:dyDescent="0.2">
      <c r="B51" s="172" t="s">
        <v>242</v>
      </c>
      <c r="C51" s="10">
        <v>158</v>
      </c>
      <c r="D51" s="130" t="s">
        <v>108</v>
      </c>
      <c r="E51" s="133">
        <v>64</v>
      </c>
      <c r="F51" s="134">
        <f>SUM(E51)/E8*100</f>
        <v>8.1464321173086218E-2</v>
      </c>
      <c r="G51" s="276">
        <f t="shared" si="0"/>
        <v>-94</v>
      </c>
      <c r="H51" s="134">
        <f t="shared" si="1"/>
        <v>-59.493670886075947</v>
      </c>
      <c r="I51" s="197"/>
    </row>
    <row r="52" spans="2:9" ht="30.75" thickBot="1" x14ac:dyDescent="0.25">
      <c r="B52" s="33" t="s">
        <v>85</v>
      </c>
      <c r="C52" s="17">
        <v>725</v>
      </c>
      <c r="D52" s="139" t="s">
        <v>108</v>
      </c>
      <c r="E52" s="137">
        <v>302</v>
      </c>
      <c r="F52" s="138">
        <f>SUM(E52)/E8*100</f>
        <v>0.3844097655355006</v>
      </c>
      <c r="G52" s="285">
        <f t="shared" si="0"/>
        <v>-423</v>
      </c>
      <c r="H52" s="138">
        <f t="shared" si="1"/>
        <v>-58.34482758620689</v>
      </c>
      <c r="I52" s="197"/>
    </row>
    <row r="53" spans="2:9" ht="15" x14ac:dyDescent="0.25">
      <c r="B53" s="6"/>
      <c r="C53" s="6"/>
      <c r="D53" s="6"/>
    </row>
  </sheetData>
  <mergeCells count="12">
    <mergeCell ref="B41:B43"/>
    <mergeCell ref="C41:D42"/>
    <mergeCell ref="E41:F42"/>
    <mergeCell ref="G41:H42"/>
    <mergeCell ref="B5:B7"/>
    <mergeCell ref="E5:F6"/>
    <mergeCell ref="G5:H6"/>
    <mergeCell ref="C5:D6"/>
    <mergeCell ref="B28:B30"/>
    <mergeCell ref="C28:D29"/>
    <mergeCell ref="E28:F29"/>
    <mergeCell ref="G28:H29"/>
  </mergeCells>
  <printOptions horizontalCentered="1" verticalCentered="1"/>
  <pageMargins left="0" right="0" top="0" bottom="0" header="0" footer="0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H43"/>
  <sheetViews>
    <sheetView zoomScaleNormal="100" workbookViewId="0">
      <selection activeCell="B1" sqref="B1"/>
    </sheetView>
  </sheetViews>
  <sheetFormatPr defaultRowHeight="14.25" x14ac:dyDescent="0.2"/>
  <cols>
    <col min="1" max="1" width="4" style="1" customWidth="1"/>
    <col min="2" max="2" width="29.28515625" style="1" customWidth="1"/>
    <col min="3" max="3" width="13.7109375" style="90" customWidth="1"/>
    <col min="4" max="4" width="7.7109375" style="90" customWidth="1"/>
    <col min="5" max="5" width="13.7109375" style="1" customWidth="1"/>
    <col min="6" max="6" width="7.7109375" style="1" customWidth="1"/>
    <col min="7" max="7" width="12.42578125" style="52" customWidth="1"/>
    <col min="8" max="8" width="9.140625" style="1" customWidth="1"/>
    <col min="9" max="16384" width="9.140625" style="1"/>
  </cols>
  <sheetData>
    <row r="1" spans="2:8" ht="13.5" customHeight="1" x14ac:dyDescent="0.25">
      <c r="B1" s="6"/>
      <c r="C1" s="6"/>
      <c r="D1" s="6"/>
      <c r="E1" s="6"/>
      <c r="F1" s="6"/>
      <c r="G1" s="51"/>
      <c r="H1" s="6"/>
    </row>
    <row r="2" spans="2:8" ht="13.5" customHeight="1" x14ac:dyDescent="0.25">
      <c r="B2" s="212" t="s">
        <v>304</v>
      </c>
      <c r="C2" s="6"/>
      <c r="D2" s="6"/>
      <c r="E2" s="6"/>
      <c r="F2" s="6"/>
      <c r="G2" s="51"/>
      <c r="H2" s="6"/>
    </row>
    <row r="3" spans="2:8" ht="12.75" customHeight="1" x14ac:dyDescent="0.25">
      <c r="B3" s="6" t="s">
        <v>295</v>
      </c>
      <c r="C3" s="6"/>
      <c r="D3" s="6"/>
      <c r="E3" s="6"/>
      <c r="F3" s="6"/>
      <c r="G3" s="51"/>
      <c r="H3" s="6"/>
    </row>
    <row r="4" spans="2:8" s="90" customFormat="1" ht="11.25" customHeight="1" thickBot="1" x14ac:dyDescent="0.3">
      <c r="B4" s="6"/>
      <c r="C4" s="6"/>
      <c r="D4" s="6"/>
      <c r="E4" s="6"/>
      <c r="F4" s="6"/>
      <c r="G4" s="51"/>
      <c r="H4" s="6"/>
    </row>
    <row r="5" spans="2:8" ht="23.25" customHeight="1" x14ac:dyDescent="0.2">
      <c r="B5" s="673" t="s">
        <v>94</v>
      </c>
      <c r="C5" s="672" t="s">
        <v>239</v>
      </c>
      <c r="D5" s="672"/>
      <c r="E5" s="672" t="s">
        <v>271</v>
      </c>
      <c r="F5" s="672"/>
      <c r="G5" s="672" t="s">
        <v>90</v>
      </c>
      <c r="H5" s="653"/>
    </row>
    <row r="6" spans="2:8" ht="19.5" customHeight="1" thickBot="1" x14ac:dyDescent="0.25">
      <c r="B6" s="674"/>
      <c r="C6" s="213" t="s">
        <v>100</v>
      </c>
      <c r="D6" s="213" t="s">
        <v>130</v>
      </c>
      <c r="E6" s="213" t="s">
        <v>100</v>
      </c>
      <c r="F6" s="213" t="s">
        <v>130</v>
      </c>
      <c r="G6" s="299" t="s">
        <v>100</v>
      </c>
      <c r="H6" s="214" t="s">
        <v>130</v>
      </c>
    </row>
    <row r="7" spans="2:8" ht="29.25" customHeight="1" x14ac:dyDescent="0.2">
      <c r="B7" s="309" t="s">
        <v>1</v>
      </c>
      <c r="C7" s="310">
        <v>44715</v>
      </c>
      <c r="D7" s="311">
        <f>SUM(D8:D9)</f>
        <v>100</v>
      </c>
      <c r="E7" s="310">
        <v>41182</v>
      </c>
      <c r="F7" s="311">
        <v>100</v>
      </c>
      <c r="G7" s="312">
        <f>E7-C7</f>
        <v>-3533</v>
      </c>
      <c r="H7" s="313">
        <f>E7*100/C7-100</f>
        <v>-7.9011517387901193</v>
      </c>
    </row>
    <row r="8" spans="2:8" ht="19.5" customHeight="1" x14ac:dyDescent="0.2">
      <c r="B8" s="9" t="s">
        <v>2</v>
      </c>
      <c r="C8" s="2">
        <v>19979</v>
      </c>
      <c r="D8" s="49">
        <f>SUM(C8)/C7*100</f>
        <v>44.680755898468078</v>
      </c>
      <c r="E8" s="2">
        <v>18088</v>
      </c>
      <c r="F8" s="49">
        <f>SUM(E8)/E7*100</f>
        <v>43.922101889174883</v>
      </c>
      <c r="G8" s="170">
        <f>E8-C8</f>
        <v>-1891</v>
      </c>
      <c r="H8" s="55">
        <f>E8*100/C8-100</f>
        <v>-9.4649381850943541</v>
      </c>
    </row>
    <row r="9" spans="2:8" ht="17.25" customHeight="1" thickBot="1" x14ac:dyDescent="0.25">
      <c r="B9" s="44" t="s">
        <v>3</v>
      </c>
      <c r="C9" s="4">
        <f>SUM(C7)-C8</f>
        <v>24736</v>
      </c>
      <c r="D9" s="57">
        <f>SUM(C9)/C7*100</f>
        <v>55.319244101531929</v>
      </c>
      <c r="E9" s="4">
        <f>SUM(E7)-E8</f>
        <v>23094</v>
      </c>
      <c r="F9" s="57">
        <f>SUM(E9)/E7*100</f>
        <v>56.077898110825117</v>
      </c>
      <c r="G9" s="171">
        <f>E9-C9</f>
        <v>-1642</v>
      </c>
      <c r="H9" s="58">
        <f>E9*100/C9-100</f>
        <v>-6.6380983182406226</v>
      </c>
    </row>
    <row r="10" spans="2:8" ht="18.75" customHeight="1" x14ac:dyDescent="0.2">
      <c r="B10" s="675" t="s">
        <v>101</v>
      </c>
      <c r="C10" s="676"/>
      <c r="D10" s="676"/>
      <c r="E10" s="676"/>
      <c r="F10" s="676"/>
      <c r="G10" s="676"/>
      <c r="H10" s="677"/>
    </row>
    <row r="11" spans="2:8" ht="23.25" customHeight="1" x14ac:dyDescent="0.2">
      <c r="B11" s="9" t="s">
        <v>102</v>
      </c>
      <c r="C11" s="2">
        <v>38641</v>
      </c>
      <c r="D11" s="49">
        <f>SUM(C11)/C7*100</f>
        <v>86.416191434641618</v>
      </c>
      <c r="E11" s="2">
        <v>36168</v>
      </c>
      <c r="F11" s="49">
        <f>SUM(E11)/E7*100</f>
        <v>87.824777815550476</v>
      </c>
      <c r="G11" s="53">
        <f>E11-C11</f>
        <v>-2473</v>
      </c>
      <c r="H11" s="3">
        <f>E11*100/C11-100</f>
        <v>-6.3999378898061678</v>
      </c>
    </row>
    <row r="12" spans="2:8" ht="30" x14ac:dyDescent="0.2">
      <c r="B12" s="101" t="s">
        <v>122</v>
      </c>
      <c r="C12" s="11">
        <v>1697</v>
      </c>
      <c r="D12" s="48">
        <f>SUM(C12)/C7*100</f>
        <v>3.7951470423795146</v>
      </c>
      <c r="E12" s="11">
        <v>1481</v>
      </c>
      <c r="F12" s="48">
        <f>SUM(E12)/E7*100</f>
        <v>3.5962313632169396</v>
      </c>
      <c r="G12" s="54">
        <f>E12-C12</f>
        <v>-216</v>
      </c>
      <c r="H12" s="26">
        <f>E12*100/C12-100</f>
        <v>-12.72834413671184</v>
      </c>
    </row>
    <row r="13" spans="2:8" ht="23.25" customHeight="1" thickBot="1" x14ac:dyDescent="0.25">
      <c r="B13" s="110" t="s">
        <v>0</v>
      </c>
      <c r="C13" s="18">
        <v>6074</v>
      </c>
      <c r="D13" s="50">
        <f>SUM(C13)/C7*100</f>
        <v>13.58380856535838</v>
      </c>
      <c r="E13" s="18">
        <v>5014</v>
      </c>
      <c r="F13" s="50">
        <f>SUM(E13)/E7*100</f>
        <v>12.175222184449517</v>
      </c>
      <c r="G13" s="56">
        <f>E13-C13</f>
        <v>-1060</v>
      </c>
      <c r="H13" s="34">
        <f>E13*100/C13-100</f>
        <v>-17.451432334540669</v>
      </c>
    </row>
    <row r="14" spans="2:8" ht="16.5" customHeight="1" thickBot="1" x14ac:dyDescent="0.25">
      <c r="B14" s="668" t="s">
        <v>257</v>
      </c>
      <c r="C14" s="669"/>
      <c r="D14" s="669"/>
      <c r="E14" s="669"/>
      <c r="F14" s="669"/>
      <c r="G14" s="669"/>
      <c r="H14" s="670"/>
    </row>
    <row r="15" spans="2:8" ht="14.25" customHeight="1" x14ac:dyDescent="0.2">
      <c r="B15" s="260"/>
      <c r="C15" s="300" t="s">
        <v>238</v>
      </c>
      <c r="D15" s="301"/>
      <c r="E15" s="302" t="s">
        <v>238</v>
      </c>
      <c r="F15" s="303"/>
      <c r="G15" s="671" t="s">
        <v>90</v>
      </c>
      <c r="H15" s="649"/>
    </row>
    <row r="16" spans="2:8" ht="27.75" customHeight="1" x14ac:dyDescent="0.2">
      <c r="B16" s="263" t="s">
        <v>9</v>
      </c>
      <c r="C16" s="304">
        <v>2016</v>
      </c>
      <c r="D16" s="305" t="s">
        <v>258</v>
      </c>
      <c r="E16" s="252">
        <v>2017</v>
      </c>
      <c r="F16" s="306" t="s">
        <v>258</v>
      </c>
      <c r="G16" s="264" t="s">
        <v>100</v>
      </c>
      <c r="H16" s="262" t="s">
        <v>130</v>
      </c>
    </row>
    <row r="17" spans="2:8" ht="15.75" customHeight="1" thickBot="1" x14ac:dyDescent="0.25">
      <c r="B17" s="261"/>
      <c r="C17" s="258" t="s">
        <v>100</v>
      </c>
      <c r="D17" s="307"/>
      <c r="E17" s="265" t="s">
        <v>100</v>
      </c>
      <c r="F17" s="308"/>
      <c r="G17" s="265"/>
      <c r="H17" s="259"/>
    </row>
    <row r="18" spans="2:8" ht="33.75" customHeight="1" x14ac:dyDescent="0.2">
      <c r="B18" s="314" t="s">
        <v>10</v>
      </c>
      <c r="C18" s="315">
        <f>SUM(C19:C43)</f>
        <v>6074</v>
      </c>
      <c r="D18" s="316">
        <v>100</v>
      </c>
      <c r="E18" s="317">
        <f>SUM(E19:E43)</f>
        <v>5014</v>
      </c>
      <c r="F18" s="318">
        <v>100</v>
      </c>
      <c r="G18" s="310">
        <f t="shared" ref="G18:G43" si="0">SUM(E18)-C18</f>
        <v>-1060</v>
      </c>
      <c r="H18" s="319">
        <f>SUM(G18)/C18*100</f>
        <v>-17.451432334540666</v>
      </c>
    </row>
    <row r="19" spans="2:8" ht="15" x14ac:dyDescent="0.2">
      <c r="B19" s="9" t="s">
        <v>11</v>
      </c>
      <c r="C19" s="100">
        <v>60</v>
      </c>
      <c r="D19" s="13">
        <f>SUM(C19)/C18*100</f>
        <v>0.9878169245966415</v>
      </c>
      <c r="E19" s="23">
        <v>48</v>
      </c>
      <c r="F19" s="190">
        <f>SUM(E19)/E18*100</f>
        <v>0.95731950538492216</v>
      </c>
      <c r="G19" s="2">
        <f t="shared" si="0"/>
        <v>-12</v>
      </c>
      <c r="H19" s="3">
        <f t="shared" ref="H19:H43" si="1">SUM(G19)/C19*100</f>
        <v>-20</v>
      </c>
    </row>
    <row r="20" spans="2:8" ht="15" x14ac:dyDescent="0.2">
      <c r="B20" s="9" t="s">
        <v>12</v>
      </c>
      <c r="C20" s="100">
        <v>215</v>
      </c>
      <c r="D20" s="13">
        <f>SUM(C20)/C18*100</f>
        <v>3.5396773131379651</v>
      </c>
      <c r="E20" s="23">
        <v>170</v>
      </c>
      <c r="F20" s="190">
        <f>SUM(E20)/E18*100</f>
        <v>3.3905065815715991</v>
      </c>
      <c r="G20" s="2">
        <f t="shared" si="0"/>
        <v>-45</v>
      </c>
      <c r="H20" s="3">
        <f t="shared" si="1"/>
        <v>-20.930232558139537</v>
      </c>
    </row>
    <row r="21" spans="2:8" ht="15" x14ac:dyDescent="0.2">
      <c r="B21" s="9" t="s">
        <v>13</v>
      </c>
      <c r="C21" s="100">
        <v>292</v>
      </c>
      <c r="D21" s="13">
        <f>SUM(C21)/C18*100</f>
        <v>4.8073756997036545</v>
      </c>
      <c r="E21" s="23">
        <v>252</v>
      </c>
      <c r="F21" s="190">
        <f>SUM(E21)/E18*100</f>
        <v>5.0259274032708419</v>
      </c>
      <c r="G21" s="2">
        <f t="shared" si="0"/>
        <v>-40</v>
      </c>
      <c r="H21" s="3">
        <f t="shared" si="1"/>
        <v>-13.698630136986301</v>
      </c>
    </row>
    <row r="22" spans="2:8" ht="15" x14ac:dyDescent="0.2">
      <c r="B22" s="9" t="s">
        <v>14</v>
      </c>
      <c r="C22" s="100">
        <v>443</v>
      </c>
      <c r="D22" s="13">
        <f>SUM(C22)/C18*100</f>
        <v>7.2933816266052025</v>
      </c>
      <c r="E22" s="23">
        <v>406</v>
      </c>
      <c r="F22" s="190">
        <f>SUM(E22)/E18*100</f>
        <v>8.0973274830474669</v>
      </c>
      <c r="G22" s="2">
        <f t="shared" si="0"/>
        <v>-37</v>
      </c>
      <c r="H22" s="3">
        <f t="shared" si="1"/>
        <v>-8.3521444695259603</v>
      </c>
    </row>
    <row r="23" spans="2:8" ht="15" x14ac:dyDescent="0.2">
      <c r="B23" s="9" t="s">
        <v>15</v>
      </c>
      <c r="C23" s="100">
        <v>355</v>
      </c>
      <c r="D23" s="13">
        <f>SUM(C23)/C18*100</f>
        <v>5.8445834705301287</v>
      </c>
      <c r="E23" s="23">
        <v>343</v>
      </c>
      <c r="F23" s="190">
        <f>SUM(E23)/E18*100</f>
        <v>6.8408456322297573</v>
      </c>
      <c r="G23" s="2">
        <f t="shared" si="0"/>
        <v>-12</v>
      </c>
      <c r="H23" s="3">
        <f t="shared" si="1"/>
        <v>-3.3802816901408446</v>
      </c>
    </row>
    <row r="24" spans="2:8" ht="15" x14ac:dyDescent="0.2">
      <c r="B24" s="9" t="s">
        <v>16</v>
      </c>
      <c r="C24" s="100">
        <v>206</v>
      </c>
      <c r="D24" s="13">
        <f>SUM(C24)/C18*100</f>
        <v>3.3915047744484688</v>
      </c>
      <c r="E24" s="23">
        <v>92</v>
      </c>
      <c r="F24" s="190">
        <f>SUM(E24)/E18*100</f>
        <v>1.834862385321101</v>
      </c>
      <c r="G24" s="2">
        <f t="shared" si="0"/>
        <v>-114</v>
      </c>
      <c r="H24" s="3">
        <f t="shared" si="1"/>
        <v>-55.339805825242713</v>
      </c>
    </row>
    <row r="25" spans="2:8" ht="15" x14ac:dyDescent="0.2">
      <c r="B25" s="9" t="s">
        <v>17</v>
      </c>
      <c r="C25" s="100">
        <v>284</v>
      </c>
      <c r="D25" s="13">
        <f>SUM(C25)/C18*100</f>
        <v>4.6756667764241024</v>
      </c>
      <c r="E25" s="23">
        <v>219</v>
      </c>
      <c r="F25" s="190">
        <f>SUM(E25)/E18*100</f>
        <v>4.3677702433187076</v>
      </c>
      <c r="G25" s="2">
        <f t="shared" si="0"/>
        <v>-65</v>
      </c>
      <c r="H25" s="3">
        <f t="shared" si="1"/>
        <v>-22.887323943661972</v>
      </c>
    </row>
    <row r="26" spans="2:8" ht="15" x14ac:dyDescent="0.2">
      <c r="B26" s="9" t="s">
        <v>18</v>
      </c>
      <c r="C26" s="100">
        <v>62</v>
      </c>
      <c r="D26" s="13">
        <f>SUM(C26)/C18*100</f>
        <v>1.0207441554165295</v>
      </c>
      <c r="E26" s="23">
        <v>78</v>
      </c>
      <c r="F26" s="190">
        <f>SUM(E26)/E18*100</f>
        <v>1.5556441962504985</v>
      </c>
      <c r="G26" s="2">
        <f t="shared" si="0"/>
        <v>16</v>
      </c>
      <c r="H26" s="3">
        <f t="shared" si="1"/>
        <v>25.806451612903224</v>
      </c>
    </row>
    <row r="27" spans="2:8" ht="15" x14ac:dyDescent="0.2">
      <c r="B27" s="9" t="s">
        <v>19</v>
      </c>
      <c r="C27" s="100">
        <v>241</v>
      </c>
      <c r="D27" s="13">
        <f>SUM(C27)/C18*100</f>
        <v>3.9677313137965098</v>
      </c>
      <c r="E27" s="23">
        <v>203</v>
      </c>
      <c r="F27" s="190">
        <f>SUM(E27)/E18*100</f>
        <v>4.0486637415237334</v>
      </c>
      <c r="G27" s="2">
        <f t="shared" si="0"/>
        <v>-38</v>
      </c>
      <c r="H27" s="3">
        <f t="shared" si="1"/>
        <v>-15.767634854771783</v>
      </c>
    </row>
    <row r="28" spans="2:8" ht="15" x14ac:dyDescent="0.2">
      <c r="B28" s="9" t="s">
        <v>20</v>
      </c>
      <c r="C28" s="100">
        <v>124</v>
      </c>
      <c r="D28" s="13">
        <f>SUM(C28)/C18*100</f>
        <v>2.041488310833059</v>
      </c>
      <c r="E28" s="23">
        <v>104</v>
      </c>
      <c r="F28" s="190">
        <f>SUM(E28)/E18*100</f>
        <v>2.0741922616673314</v>
      </c>
      <c r="G28" s="2">
        <f t="shared" si="0"/>
        <v>-20</v>
      </c>
      <c r="H28" s="3">
        <f t="shared" si="1"/>
        <v>-16.129032258064516</v>
      </c>
    </row>
    <row r="29" spans="2:8" ht="15" x14ac:dyDescent="0.2">
      <c r="B29" s="9" t="s">
        <v>21</v>
      </c>
      <c r="C29" s="100">
        <v>255</v>
      </c>
      <c r="D29" s="13">
        <f>SUM(C29)/C18*100</f>
        <v>4.1982219295357259</v>
      </c>
      <c r="E29" s="23">
        <v>208</v>
      </c>
      <c r="F29" s="190">
        <f>SUM(E29)/E18*100</f>
        <v>4.1483845233346628</v>
      </c>
      <c r="G29" s="2">
        <f t="shared" si="0"/>
        <v>-47</v>
      </c>
      <c r="H29" s="3">
        <f t="shared" si="1"/>
        <v>-18.43137254901961</v>
      </c>
    </row>
    <row r="30" spans="2:8" ht="15" x14ac:dyDescent="0.2">
      <c r="B30" s="9" t="s">
        <v>22</v>
      </c>
      <c r="C30" s="100">
        <v>340</v>
      </c>
      <c r="D30" s="13">
        <f>SUM(C30)/C18*100</f>
        <v>5.5976292393809679</v>
      </c>
      <c r="E30" s="23">
        <v>194</v>
      </c>
      <c r="F30" s="190">
        <f>SUM(E30)/E18*100</f>
        <v>3.8691663342640603</v>
      </c>
      <c r="G30" s="2">
        <f t="shared" si="0"/>
        <v>-146</v>
      </c>
      <c r="H30" s="3">
        <f t="shared" si="1"/>
        <v>-42.941176470588232</v>
      </c>
    </row>
    <row r="31" spans="2:8" ht="15" x14ac:dyDescent="0.2">
      <c r="B31" s="9" t="s">
        <v>23</v>
      </c>
      <c r="C31" s="100">
        <v>268</v>
      </c>
      <c r="D31" s="13">
        <f>SUM(C31)/C18*100</f>
        <v>4.4122489298649983</v>
      </c>
      <c r="E31" s="23">
        <v>180</v>
      </c>
      <c r="F31" s="190">
        <f>SUM(E31)/E18*100</f>
        <v>3.5899481451934583</v>
      </c>
      <c r="G31" s="2">
        <f t="shared" si="0"/>
        <v>-88</v>
      </c>
      <c r="H31" s="3">
        <f t="shared" si="1"/>
        <v>-32.835820895522389</v>
      </c>
    </row>
    <row r="32" spans="2:8" ht="15" x14ac:dyDescent="0.25">
      <c r="B32" s="15" t="s">
        <v>24</v>
      </c>
      <c r="C32" s="100">
        <v>259</v>
      </c>
      <c r="D32" s="13">
        <f>SUM(C32)/C18*100</f>
        <v>4.264076391175502</v>
      </c>
      <c r="E32" s="23">
        <v>245</v>
      </c>
      <c r="F32" s="190">
        <f>SUM(E32)/E18*100</f>
        <v>4.8863183087355404</v>
      </c>
      <c r="G32" s="2">
        <f t="shared" si="0"/>
        <v>-14</v>
      </c>
      <c r="H32" s="3">
        <f t="shared" si="1"/>
        <v>-5.4054054054054053</v>
      </c>
    </row>
    <row r="33" spans="2:8" ht="15" x14ac:dyDescent="0.25">
      <c r="B33" s="15" t="s">
        <v>25</v>
      </c>
      <c r="C33" s="100">
        <v>302</v>
      </c>
      <c r="D33" s="13">
        <f>SUM(C33)/C18*100</f>
        <v>4.9720118538030951</v>
      </c>
      <c r="E33" s="23">
        <v>271</v>
      </c>
      <c r="F33" s="190">
        <f>SUM(E33)/E18*100</f>
        <v>5.4048663741523733</v>
      </c>
      <c r="G33" s="2">
        <f t="shared" si="0"/>
        <v>-31</v>
      </c>
      <c r="H33" s="3">
        <f t="shared" si="1"/>
        <v>-10.264900662251655</v>
      </c>
    </row>
    <row r="34" spans="2:8" ht="15" x14ac:dyDescent="0.25">
      <c r="B34" s="15" t="s">
        <v>26</v>
      </c>
      <c r="C34" s="100">
        <v>394</v>
      </c>
      <c r="D34" s="13">
        <f>SUM(C34)/C18*100</f>
        <v>6.4866644715179458</v>
      </c>
      <c r="E34" s="23">
        <v>382</v>
      </c>
      <c r="F34" s="190">
        <f>SUM(E34)/E18*100</f>
        <v>7.6186677303550052</v>
      </c>
      <c r="G34" s="2">
        <f t="shared" si="0"/>
        <v>-12</v>
      </c>
      <c r="H34" s="3">
        <f t="shared" si="1"/>
        <v>-3.0456852791878175</v>
      </c>
    </row>
    <row r="35" spans="2:8" ht="15" x14ac:dyDescent="0.25">
      <c r="B35" s="15" t="s">
        <v>27</v>
      </c>
      <c r="C35" s="100">
        <v>394</v>
      </c>
      <c r="D35" s="13">
        <f>SUM(C35)/C18*100</f>
        <v>6.4866644715179458</v>
      </c>
      <c r="E35" s="23">
        <v>379</v>
      </c>
      <c r="F35" s="190">
        <f>SUM(E35)/E18*100</f>
        <v>7.5588352612684488</v>
      </c>
      <c r="G35" s="2">
        <f t="shared" si="0"/>
        <v>-15</v>
      </c>
      <c r="H35" s="3">
        <f t="shared" si="1"/>
        <v>-3.8071065989847721</v>
      </c>
    </row>
    <row r="36" spans="2:8" ht="15" x14ac:dyDescent="0.25">
      <c r="B36" s="15" t="s">
        <v>28</v>
      </c>
      <c r="C36" s="100">
        <v>288</v>
      </c>
      <c r="D36" s="13">
        <f>SUM(C36)/C18*100</f>
        <v>4.7415212380638794</v>
      </c>
      <c r="E36" s="23">
        <v>225</v>
      </c>
      <c r="F36" s="190">
        <f>SUM(E36)/E18*100</f>
        <v>4.487435181491823</v>
      </c>
      <c r="G36" s="2">
        <f t="shared" si="0"/>
        <v>-63</v>
      </c>
      <c r="H36" s="3">
        <f t="shared" si="1"/>
        <v>-21.875</v>
      </c>
    </row>
    <row r="37" spans="2:8" ht="15" x14ac:dyDescent="0.25">
      <c r="B37" s="15" t="s">
        <v>29</v>
      </c>
      <c r="C37" s="100">
        <v>264</v>
      </c>
      <c r="D37" s="13">
        <f>SUM(C37)/C18*100</f>
        <v>4.3463944682252222</v>
      </c>
      <c r="E37" s="23">
        <v>221</v>
      </c>
      <c r="F37" s="190">
        <f>SUM(E37)/E18*100</f>
        <v>4.4076585560430797</v>
      </c>
      <c r="G37" s="2">
        <f t="shared" si="0"/>
        <v>-43</v>
      </c>
      <c r="H37" s="3">
        <f t="shared" si="1"/>
        <v>-16.287878787878789</v>
      </c>
    </row>
    <row r="38" spans="2:8" ht="15" x14ac:dyDescent="0.25">
      <c r="B38" s="15" t="s">
        <v>30</v>
      </c>
      <c r="C38" s="100">
        <v>214</v>
      </c>
      <c r="D38" s="13">
        <f>SUM(C38)/C18*100</f>
        <v>3.5232136977280213</v>
      </c>
      <c r="E38" s="23">
        <v>155</v>
      </c>
      <c r="F38" s="190">
        <f>SUM(E38)/E18*100</f>
        <v>3.0913442361388115</v>
      </c>
      <c r="G38" s="2">
        <f t="shared" si="0"/>
        <v>-59</v>
      </c>
      <c r="H38" s="3">
        <f t="shared" si="1"/>
        <v>-27.570093457943923</v>
      </c>
    </row>
    <row r="39" spans="2:8" ht="15" x14ac:dyDescent="0.25">
      <c r="B39" s="15" t="s">
        <v>31</v>
      </c>
      <c r="C39" s="100">
        <v>118</v>
      </c>
      <c r="D39" s="13">
        <f>SUM(C39)/C18*100</f>
        <v>1.9427066183733948</v>
      </c>
      <c r="E39" s="23">
        <v>83</v>
      </c>
      <c r="F39" s="190">
        <f>SUM(E39)/E18*100</f>
        <v>1.6553649780614281</v>
      </c>
      <c r="G39" s="2">
        <f t="shared" si="0"/>
        <v>-35</v>
      </c>
      <c r="H39" s="3">
        <f t="shared" si="1"/>
        <v>-29.66101694915254</v>
      </c>
    </row>
    <row r="40" spans="2:8" ht="15" x14ac:dyDescent="0.25">
      <c r="B40" s="15" t="s">
        <v>32</v>
      </c>
      <c r="C40" s="100">
        <v>70</v>
      </c>
      <c r="D40" s="13">
        <f>SUM(C40)/C18*100</f>
        <v>1.1524530786960816</v>
      </c>
      <c r="E40" s="23">
        <v>67</v>
      </c>
      <c r="F40" s="190">
        <f>SUM(E40)/E18*100</f>
        <v>1.336258476266454</v>
      </c>
      <c r="G40" s="2">
        <f t="shared" si="0"/>
        <v>-3</v>
      </c>
      <c r="H40" s="3">
        <f t="shared" si="1"/>
        <v>-4.2857142857142856</v>
      </c>
    </row>
    <row r="41" spans="2:8" ht="15" x14ac:dyDescent="0.25">
      <c r="B41" s="15" t="s">
        <v>33</v>
      </c>
      <c r="C41" s="100">
        <v>179</v>
      </c>
      <c r="D41" s="13">
        <f>SUM(C41)/C18*100</f>
        <v>2.9469871583799803</v>
      </c>
      <c r="E41" s="23">
        <v>151</v>
      </c>
      <c r="F41" s="190">
        <f>SUM(E41)/E18*100</f>
        <v>3.0115676106900677</v>
      </c>
      <c r="G41" s="2">
        <f t="shared" si="0"/>
        <v>-28</v>
      </c>
      <c r="H41" s="3">
        <f t="shared" si="1"/>
        <v>-15.64245810055866</v>
      </c>
    </row>
    <row r="42" spans="2:8" ht="15" x14ac:dyDescent="0.25">
      <c r="B42" s="15" t="s">
        <v>34</v>
      </c>
      <c r="C42" s="100">
        <v>354</v>
      </c>
      <c r="D42" s="13">
        <f>SUM(C42)/C18*100</f>
        <v>5.8281198551201845</v>
      </c>
      <c r="E42" s="23">
        <v>278</v>
      </c>
      <c r="F42" s="190">
        <f>SUM(E42)/E18*100</f>
        <v>5.5444754686876738</v>
      </c>
      <c r="G42" s="2">
        <f t="shared" si="0"/>
        <v>-76</v>
      </c>
      <c r="H42" s="3">
        <f t="shared" si="1"/>
        <v>-21.468926553672315</v>
      </c>
    </row>
    <row r="43" spans="2:8" ht="15.75" thickBot="1" x14ac:dyDescent="0.3">
      <c r="B43" s="16" t="s">
        <v>35</v>
      </c>
      <c r="C43" s="106">
        <v>93</v>
      </c>
      <c r="D43" s="20">
        <f>SUM(C43)/C18*100</f>
        <v>1.5311162331247943</v>
      </c>
      <c r="E43" s="24">
        <v>60</v>
      </c>
      <c r="F43" s="191">
        <f>SUM(E43)/E18*100</f>
        <v>1.1966493817311528</v>
      </c>
      <c r="G43" s="4">
        <f t="shared" si="0"/>
        <v>-33</v>
      </c>
      <c r="H43" s="5">
        <f t="shared" si="1"/>
        <v>-35.483870967741936</v>
      </c>
    </row>
  </sheetData>
  <mergeCells count="7">
    <mergeCell ref="B14:H14"/>
    <mergeCell ref="G15:H15"/>
    <mergeCell ref="G5:H5"/>
    <mergeCell ref="B5:B6"/>
    <mergeCell ref="E5:F5"/>
    <mergeCell ref="B10:H10"/>
    <mergeCell ref="C5:D5"/>
  </mergeCells>
  <printOptions horizontalCentered="1"/>
  <pageMargins left="0.59055118110236227" right="0" top="0.78740157480314965" bottom="0" header="0" footer="0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L34"/>
  <sheetViews>
    <sheetView zoomScaleNormal="100" workbookViewId="0">
      <selection activeCell="B1" sqref="B1"/>
    </sheetView>
  </sheetViews>
  <sheetFormatPr defaultRowHeight="15" x14ac:dyDescent="0.25"/>
  <cols>
    <col min="1" max="1" width="2.28515625" style="6" customWidth="1"/>
    <col min="2" max="2" width="23" style="6" customWidth="1"/>
    <col min="3" max="7" width="10.7109375" style="62" customWidth="1"/>
    <col min="8" max="8" width="10.7109375" style="41" customWidth="1"/>
    <col min="9" max="9" width="10.7109375" style="62" customWidth="1"/>
    <col min="10" max="10" width="9" style="62" customWidth="1"/>
    <col min="11" max="11" width="10.5703125" style="62" customWidth="1"/>
    <col min="12" max="12" width="10" style="62" customWidth="1"/>
    <col min="13" max="16384" width="9.140625" style="6"/>
  </cols>
  <sheetData>
    <row r="2" spans="2:12" x14ac:dyDescent="0.25">
      <c r="B2" s="212" t="s">
        <v>305</v>
      </c>
    </row>
    <row r="3" spans="2:12" x14ac:dyDescent="0.25">
      <c r="B3" s="6" t="s">
        <v>249</v>
      </c>
    </row>
    <row r="4" spans="2:12" ht="13.5" customHeight="1" thickBot="1" x14ac:dyDescent="0.3"/>
    <row r="5" spans="2:12" ht="30" customHeight="1" thickBot="1" x14ac:dyDescent="0.3">
      <c r="B5" s="645" t="s">
        <v>162</v>
      </c>
      <c r="C5" s="678" t="s">
        <v>289</v>
      </c>
      <c r="D5" s="679"/>
      <c r="E5" s="679"/>
      <c r="F5" s="679"/>
      <c r="G5" s="679"/>
      <c r="H5" s="679"/>
      <c r="I5" s="679"/>
      <c r="J5" s="679"/>
      <c r="K5" s="679"/>
      <c r="L5" s="680"/>
    </row>
    <row r="6" spans="2:12" x14ac:dyDescent="0.25">
      <c r="B6" s="656"/>
      <c r="C6" s="647" t="s">
        <v>239</v>
      </c>
      <c r="D6" s="648"/>
      <c r="E6" s="649"/>
      <c r="F6" s="647" t="s">
        <v>271</v>
      </c>
      <c r="G6" s="648"/>
      <c r="H6" s="649"/>
      <c r="I6" s="647" t="s">
        <v>90</v>
      </c>
      <c r="J6" s="648"/>
      <c r="K6" s="648"/>
      <c r="L6" s="649"/>
    </row>
    <row r="7" spans="2:12" ht="30" customHeight="1" x14ac:dyDescent="0.25">
      <c r="B7" s="656"/>
      <c r="C7" s="681" t="s">
        <v>1</v>
      </c>
      <c r="D7" s="643" t="s">
        <v>70</v>
      </c>
      <c r="E7" s="644"/>
      <c r="F7" s="681" t="s">
        <v>1</v>
      </c>
      <c r="G7" s="643" t="s">
        <v>70</v>
      </c>
      <c r="H7" s="644"/>
      <c r="I7" s="683" t="s">
        <v>1</v>
      </c>
      <c r="J7" s="684"/>
      <c r="K7" s="643" t="s">
        <v>70</v>
      </c>
      <c r="L7" s="644"/>
    </row>
    <row r="8" spans="2:12" ht="21" customHeight="1" thickBot="1" x14ac:dyDescent="0.3">
      <c r="B8" s="646"/>
      <c r="C8" s="682"/>
      <c r="D8" s="213" t="s">
        <v>100</v>
      </c>
      <c r="E8" s="214" t="s">
        <v>130</v>
      </c>
      <c r="F8" s="682"/>
      <c r="G8" s="213" t="s">
        <v>100</v>
      </c>
      <c r="H8" s="214" t="s">
        <v>130</v>
      </c>
      <c r="I8" s="320" t="s">
        <v>100</v>
      </c>
      <c r="J8" s="321" t="s">
        <v>130</v>
      </c>
      <c r="K8" s="322" t="s">
        <v>100</v>
      </c>
      <c r="L8" s="323" t="s">
        <v>130</v>
      </c>
    </row>
    <row r="9" spans="2:12" ht="27" customHeight="1" x14ac:dyDescent="0.25">
      <c r="B9" s="254" t="s">
        <v>10</v>
      </c>
      <c r="C9" s="219">
        <f>SUM(C10:C34)</f>
        <v>87000</v>
      </c>
      <c r="D9" s="325">
        <f>SUM(D10:D34)</f>
        <v>44715</v>
      </c>
      <c r="E9" s="326">
        <f t="shared" ref="E9:E34" si="0">D9/C9*100</f>
        <v>51.396551724137929</v>
      </c>
      <c r="F9" s="219">
        <f>SUM(F10:F34)</f>
        <v>78562</v>
      </c>
      <c r="G9" s="325">
        <f>SUM(G10:G34)</f>
        <v>41182</v>
      </c>
      <c r="H9" s="326">
        <f t="shared" ref="H9:H34" si="1">G9/F9*100</f>
        <v>52.419744914844323</v>
      </c>
      <c r="I9" s="219">
        <f>SUM(F9)-C9</f>
        <v>-8438</v>
      </c>
      <c r="J9" s="327">
        <f t="shared" ref="J9:J14" si="2">SUM(I9)/C9*100</f>
        <v>-9.6988505747126439</v>
      </c>
      <c r="K9" s="325">
        <f>SUM(G9)-D9</f>
        <v>-3533</v>
      </c>
      <c r="L9" s="328">
        <f>SUM(K9)/D9*100</f>
        <v>-7.9011517387901149</v>
      </c>
    </row>
    <row r="10" spans="2:12" ht="15" customHeight="1" x14ac:dyDescent="0.25">
      <c r="B10" s="9" t="s">
        <v>11</v>
      </c>
      <c r="C10" s="100">
        <v>1234</v>
      </c>
      <c r="D10" s="2">
        <v>632</v>
      </c>
      <c r="E10" s="123">
        <f>D10/C10*100</f>
        <v>51.215559157212319</v>
      </c>
      <c r="F10" s="100">
        <v>1071</v>
      </c>
      <c r="G10" s="2">
        <v>631</v>
      </c>
      <c r="H10" s="123">
        <f t="shared" si="1"/>
        <v>58.916900093370685</v>
      </c>
      <c r="I10" s="100">
        <f t="shared" ref="I10:I33" si="3">SUM(F10)-C10</f>
        <v>-163</v>
      </c>
      <c r="J10" s="124">
        <f t="shared" si="2"/>
        <v>-13.209076175040519</v>
      </c>
      <c r="K10" s="2">
        <f>SUM(G10)-D10</f>
        <v>-1</v>
      </c>
      <c r="L10" s="3">
        <f t="shared" ref="L10:L33" si="4">SUM(K10)/D10*100</f>
        <v>-0.15822784810126583</v>
      </c>
    </row>
    <row r="11" spans="2:12" ht="15" customHeight="1" x14ac:dyDescent="0.25">
      <c r="B11" s="9" t="s">
        <v>12</v>
      </c>
      <c r="C11" s="100">
        <v>3358</v>
      </c>
      <c r="D11" s="2">
        <v>1832</v>
      </c>
      <c r="E11" s="123">
        <f>D11/C11*100</f>
        <v>54.556283502084582</v>
      </c>
      <c r="F11" s="100">
        <v>3119</v>
      </c>
      <c r="G11" s="2">
        <v>1886</v>
      </c>
      <c r="H11" s="123">
        <f t="shared" si="1"/>
        <v>60.468098749599228</v>
      </c>
      <c r="I11" s="100">
        <f t="shared" si="3"/>
        <v>-239</v>
      </c>
      <c r="J11" s="124">
        <f t="shared" si="2"/>
        <v>-7.1173317450863607</v>
      </c>
      <c r="K11" s="2">
        <f>SUM(G11)-D11</f>
        <v>54</v>
      </c>
      <c r="L11" s="3">
        <f t="shared" si="4"/>
        <v>2.947598253275109</v>
      </c>
    </row>
    <row r="12" spans="2:12" x14ac:dyDescent="0.25">
      <c r="B12" s="9" t="s">
        <v>13</v>
      </c>
      <c r="C12" s="100">
        <v>4774</v>
      </c>
      <c r="D12" s="2">
        <v>2533</v>
      </c>
      <c r="E12" s="123">
        <f>D12/C12*100</f>
        <v>53.058232090490151</v>
      </c>
      <c r="F12" s="100">
        <v>4393</v>
      </c>
      <c r="G12" s="2">
        <v>2374</v>
      </c>
      <c r="H12" s="123">
        <f t="shared" si="1"/>
        <v>54.040519007511953</v>
      </c>
      <c r="I12" s="100">
        <f t="shared" si="3"/>
        <v>-381</v>
      </c>
      <c r="J12" s="124">
        <f t="shared" si="2"/>
        <v>-7.980728948470885</v>
      </c>
      <c r="K12" s="2">
        <f>SUM(G12)-D12</f>
        <v>-159</v>
      </c>
      <c r="L12" s="3">
        <f t="shared" si="4"/>
        <v>-6.2771417291748914</v>
      </c>
    </row>
    <row r="13" spans="2:12" ht="13.5" customHeight="1" x14ac:dyDescent="0.25">
      <c r="B13" s="9" t="s">
        <v>14</v>
      </c>
      <c r="C13" s="100">
        <v>5506</v>
      </c>
      <c r="D13" s="2">
        <v>2984</v>
      </c>
      <c r="E13" s="123">
        <f t="shared" si="0"/>
        <v>54.195423174718492</v>
      </c>
      <c r="F13" s="100">
        <v>5132</v>
      </c>
      <c r="G13" s="2">
        <v>2768</v>
      </c>
      <c r="H13" s="123">
        <f t="shared" si="1"/>
        <v>53.9360872954014</v>
      </c>
      <c r="I13" s="100">
        <f t="shared" si="3"/>
        <v>-374</v>
      </c>
      <c r="J13" s="124">
        <f t="shared" si="2"/>
        <v>-6.7925899019251723</v>
      </c>
      <c r="K13" s="2">
        <f t="shared" ref="K13:K33" si="5">SUM(G13)-D13</f>
        <v>-216</v>
      </c>
      <c r="L13" s="3">
        <f>SUM(K13)/D13*100</f>
        <v>-7.2386058981233248</v>
      </c>
    </row>
    <row r="14" spans="2:12" x14ac:dyDescent="0.25">
      <c r="B14" s="9" t="s">
        <v>15</v>
      </c>
      <c r="C14" s="100">
        <v>5195</v>
      </c>
      <c r="D14" s="2">
        <v>2428</v>
      </c>
      <c r="E14" s="123">
        <f t="shared" si="0"/>
        <v>46.737247353224255</v>
      </c>
      <c r="F14" s="100">
        <v>5016</v>
      </c>
      <c r="G14" s="2">
        <v>2417</v>
      </c>
      <c r="H14" s="123">
        <f t="shared" si="1"/>
        <v>48.185805422647526</v>
      </c>
      <c r="I14" s="100">
        <f t="shared" si="3"/>
        <v>-179</v>
      </c>
      <c r="J14" s="124">
        <f t="shared" si="2"/>
        <v>-3.445620789220404</v>
      </c>
      <c r="K14" s="2">
        <f t="shared" si="5"/>
        <v>-11</v>
      </c>
      <c r="L14" s="3">
        <f t="shared" si="4"/>
        <v>-0.45304777594728168</v>
      </c>
    </row>
    <row r="15" spans="2:12" ht="17.25" customHeight="1" x14ac:dyDescent="0.25">
      <c r="B15" s="9" t="s">
        <v>16</v>
      </c>
      <c r="C15" s="100">
        <v>2684</v>
      </c>
      <c r="D15" s="2">
        <v>1224</v>
      </c>
      <c r="E15" s="123">
        <f t="shared" si="0"/>
        <v>45.603576751117735</v>
      </c>
      <c r="F15" s="100">
        <v>2219</v>
      </c>
      <c r="G15" s="2">
        <v>938</v>
      </c>
      <c r="H15" s="123">
        <f t="shared" si="1"/>
        <v>42.271293375394322</v>
      </c>
      <c r="I15" s="100">
        <f t="shared" si="3"/>
        <v>-465</v>
      </c>
      <c r="J15" s="124">
        <f>SUM(I15)/C15*100</f>
        <v>-17.32488822652757</v>
      </c>
      <c r="K15" s="2">
        <f t="shared" si="5"/>
        <v>-286</v>
      </c>
      <c r="L15" s="3">
        <f t="shared" si="4"/>
        <v>-23.366013071895424</v>
      </c>
    </row>
    <row r="16" spans="2:12" ht="17.25" customHeight="1" x14ac:dyDescent="0.25">
      <c r="B16" s="9" t="s">
        <v>17</v>
      </c>
      <c r="C16" s="100">
        <v>4154</v>
      </c>
      <c r="D16" s="2">
        <v>2068</v>
      </c>
      <c r="E16" s="123">
        <f t="shared" si="0"/>
        <v>49.783341357727487</v>
      </c>
      <c r="F16" s="100">
        <v>3336</v>
      </c>
      <c r="G16" s="2">
        <v>1592</v>
      </c>
      <c r="H16" s="123">
        <f t="shared" si="1"/>
        <v>47.721822541966425</v>
      </c>
      <c r="I16" s="100">
        <f>SUM(F16)-C16</f>
        <v>-818</v>
      </c>
      <c r="J16" s="124">
        <f>SUM(I16)/C16*100</f>
        <v>-19.691863264323544</v>
      </c>
      <c r="K16" s="2">
        <f>SUM(G16)-D16</f>
        <v>-476</v>
      </c>
      <c r="L16" s="3">
        <f>SUM(K16)/D16*100</f>
        <v>-23.017408123791103</v>
      </c>
    </row>
    <row r="17" spans="2:12" x14ac:dyDescent="0.25">
      <c r="B17" s="9" t="s">
        <v>18</v>
      </c>
      <c r="C17" s="100">
        <v>1652</v>
      </c>
      <c r="D17" s="2">
        <v>986</v>
      </c>
      <c r="E17" s="123">
        <f t="shared" si="0"/>
        <v>59.685230024213077</v>
      </c>
      <c r="F17" s="100">
        <v>1685</v>
      </c>
      <c r="G17" s="2">
        <v>1092</v>
      </c>
      <c r="H17" s="123">
        <f t="shared" si="1"/>
        <v>64.807121661721069</v>
      </c>
      <c r="I17" s="100">
        <f t="shared" si="3"/>
        <v>33</v>
      </c>
      <c r="J17" s="124">
        <f t="shared" ref="J17:J33" si="6">SUM(I17)/C17*100</f>
        <v>1.9975786924939467</v>
      </c>
      <c r="K17" s="2">
        <f t="shared" si="5"/>
        <v>106</v>
      </c>
      <c r="L17" s="3">
        <f t="shared" si="4"/>
        <v>10.750507099391481</v>
      </c>
    </row>
    <row r="18" spans="2:12" x14ac:dyDescent="0.25">
      <c r="B18" s="9" t="s">
        <v>19</v>
      </c>
      <c r="C18" s="100">
        <v>3407</v>
      </c>
      <c r="D18" s="2">
        <v>1465</v>
      </c>
      <c r="E18" s="123">
        <f t="shared" si="0"/>
        <v>42.999706486645145</v>
      </c>
      <c r="F18" s="100">
        <v>3362</v>
      </c>
      <c r="G18" s="2">
        <v>1436</v>
      </c>
      <c r="H18" s="123">
        <f t="shared" si="1"/>
        <v>42.71267102914932</v>
      </c>
      <c r="I18" s="100">
        <f t="shared" si="3"/>
        <v>-45</v>
      </c>
      <c r="J18" s="124">
        <f t="shared" si="6"/>
        <v>-1.3208100968594072</v>
      </c>
      <c r="K18" s="2">
        <f t="shared" si="5"/>
        <v>-29</v>
      </c>
      <c r="L18" s="3">
        <f t="shared" si="4"/>
        <v>-1.9795221843003412</v>
      </c>
    </row>
    <row r="19" spans="2:12" ht="14.25" customHeight="1" x14ac:dyDescent="0.25">
      <c r="B19" s="9" t="s">
        <v>20</v>
      </c>
      <c r="C19" s="100">
        <v>2967</v>
      </c>
      <c r="D19" s="2">
        <v>1492</v>
      </c>
      <c r="E19" s="123">
        <f t="shared" si="0"/>
        <v>50.286484664644426</v>
      </c>
      <c r="F19" s="100">
        <v>2665</v>
      </c>
      <c r="G19" s="2">
        <v>1353</v>
      </c>
      <c r="H19" s="123">
        <f t="shared" si="1"/>
        <v>50.769230769230766</v>
      </c>
      <c r="I19" s="100">
        <f t="shared" si="3"/>
        <v>-302</v>
      </c>
      <c r="J19" s="124">
        <f t="shared" si="6"/>
        <v>-10.178631614425345</v>
      </c>
      <c r="K19" s="2">
        <f t="shared" si="5"/>
        <v>-139</v>
      </c>
      <c r="L19" s="3">
        <f t="shared" si="4"/>
        <v>-9.3163538873994653</v>
      </c>
    </row>
    <row r="20" spans="2:12" x14ac:dyDescent="0.25">
      <c r="B20" s="9" t="s">
        <v>21</v>
      </c>
      <c r="C20" s="100">
        <v>3754</v>
      </c>
      <c r="D20" s="2">
        <v>1964</v>
      </c>
      <c r="E20" s="123">
        <f t="shared" si="0"/>
        <v>52.317527970165159</v>
      </c>
      <c r="F20" s="100">
        <v>3488</v>
      </c>
      <c r="G20" s="2">
        <v>1892</v>
      </c>
      <c r="H20" s="123">
        <f t="shared" si="1"/>
        <v>54.243119266055054</v>
      </c>
      <c r="I20" s="100">
        <f t="shared" si="3"/>
        <v>-266</v>
      </c>
      <c r="J20" s="124">
        <f t="shared" si="6"/>
        <v>-7.0857751731486411</v>
      </c>
      <c r="K20" s="2">
        <f t="shared" si="5"/>
        <v>-72</v>
      </c>
      <c r="L20" s="3">
        <f t="shared" si="4"/>
        <v>-3.6659877800407332</v>
      </c>
    </row>
    <row r="21" spans="2:12" x14ac:dyDescent="0.25">
      <c r="B21" s="9" t="s">
        <v>22</v>
      </c>
      <c r="C21" s="100">
        <v>5734</v>
      </c>
      <c r="D21" s="2">
        <v>3103</v>
      </c>
      <c r="E21" s="123">
        <f t="shared" si="0"/>
        <v>54.115800488315315</v>
      </c>
      <c r="F21" s="100">
        <v>4395</v>
      </c>
      <c r="G21" s="2">
        <v>2387</v>
      </c>
      <c r="H21" s="123">
        <f t="shared" si="1"/>
        <v>54.311717861205913</v>
      </c>
      <c r="I21" s="100">
        <f t="shared" si="3"/>
        <v>-1339</v>
      </c>
      <c r="J21" s="124">
        <f t="shared" si="6"/>
        <v>-23.351935821416113</v>
      </c>
      <c r="K21" s="2">
        <f t="shared" si="5"/>
        <v>-716</v>
      </c>
      <c r="L21" s="3">
        <f t="shared" si="4"/>
        <v>-23.074444086368032</v>
      </c>
    </row>
    <row r="22" spans="2:12" x14ac:dyDescent="0.25">
      <c r="B22" s="9" t="s">
        <v>23</v>
      </c>
      <c r="C22" s="100">
        <v>3557</v>
      </c>
      <c r="D22" s="2">
        <v>1736</v>
      </c>
      <c r="E22" s="123">
        <f t="shared" si="0"/>
        <v>48.80517289850998</v>
      </c>
      <c r="F22" s="100">
        <v>2860</v>
      </c>
      <c r="G22" s="2">
        <v>1447</v>
      </c>
      <c r="H22" s="123">
        <f t="shared" si="1"/>
        <v>50.594405594405586</v>
      </c>
      <c r="I22" s="100">
        <f t="shared" si="3"/>
        <v>-697</v>
      </c>
      <c r="J22" s="124">
        <f t="shared" si="6"/>
        <v>-19.595164464436323</v>
      </c>
      <c r="K22" s="2">
        <f t="shared" si="5"/>
        <v>-289</v>
      </c>
      <c r="L22" s="3">
        <f t="shared" si="4"/>
        <v>-16.647465437788018</v>
      </c>
    </row>
    <row r="23" spans="2:12" x14ac:dyDescent="0.25">
      <c r="B23" s="15" t="s">
        <v>24</v>
      </c>
      <c r="C23" s="100">
        <v>2952</v>
      </c>
      <c r="D23" s="2">
        <v>1381</v>
      </c>
      <c r="E23" s="123">
        <f t="shared" si="0"/>
        <v>46.781842818428181</v>
      </c>
      <c r="F23" s="100">
        <v>2874</v>
      </c>
      <c r="G23" s="2">
        <v>1374</v>
      </c>
      <c r="H23" s="123">
        <f t="shared" si="1"/>
        <v>47.807933194154487</v>
      </c>
      <c r="I23" s="100">
        <f t="shared" si="3"/>
        <v>-78</v>
      </c>
      <c r="J23" s="124">
        <f t="shared" si="6"/>
        <v>-2.6422764227642279</v>
      </c>
      <c r="K23" s="2">
        <f t="shared" si="5"/>
        <v>-7</v>
      </c>
      <c r="L23" s="3">
        <f t="shared" si="4"/>
        <v>-0.50687907313540914</v>
      </c>
    </row>
    <row r="24" spans="2:12" x14ac:dyDescent="0.25">
      <c r="B24" s="15" t="s">
        <v>25</v>
      </c>
      <c r="C24" s="100">
        <v>4066</v>
      </c>
      <c r="D24" s="2">
        <v>1972</v>
      </c>
      <c r="E24" s="123">
        <f t="shared" si="0"/>
        <v>48.499754058042306</v>
      </c>
      <c r="F24" s="100">
        <v>3921</v>
      </c>
      <c r="G24" s="2">
        <v>1919</v>
      </c>
      <c r="H24" s="123">
        <f t="shared" si="1"/>
        <v>48.941596531497069</v>
      </c>
      <c r="I24" s="100">
        <f t="shared" si="3"/>
        <v>-145</v>
      </c>
      <c r="J24" s="124">
        <f t="shared" si="6"/>
        <v>-3.5661583866207573</v>
      </c>
      <c r="K24" s="2">
        <f t="shared" si="5"/>
        <v>-53</v>
      </c>
      <c r="L24" s="3">
        <f t="shared" si="4"/>
        <v>-2.6876267748478702</v>
      </c>
    </row>
    <row r="25" spans="2:12" x14ac:dyDescent="0.25">
      <c r="B25" s="15" t="s">
        <v>26</v>
      </c>
      <c r="C25" s="100">
        <v>3496</v>
      </c>
      <c r="D25" s="2">
        <v>1906</v>
      </c>
      <c r="E25" s="123">
        <f t="shared" si="0"/>
        <v>54.519450800915337</v>
      </c>
      <c r="F25" s="100">
        <v>3241</v>
      </c>
      <c r="G25" s="2">
        <v>1827</v>
      </c>
      <c r="H25" s="123">
        <f t="shared" si="1"/>
        <v>56.371490280777536</v>
      </c>
      <c r="I25" s="100">
        <f t="shared" si="3"/>
        <v>-255</v>
      </c>
      <c r="J25" s="124">
        <f t="shared" si="6"/>
        <v>-7.2940503432494284</v>
      </c>
      <c r="K25" s="2">
        <f>SUM(G25)-D25</f>
        <v>-79</v>
      </c>
      <c r="L25" s="3">
        <f t="shared" si="4"/>
        <v>-4.1448058761804827</v>
      </c>
    </row>
    <row r="26" spans="2:12" x14ac:dyDescent="0.25">
      <c r="B26" s="15" t="s">
        <v>27</v>
      </c>
      <c r="C26" s="100">
        <v>5409</v>
      </c>
      <c r="D26" s="2">
        <v>2929</v>
      </c>
      <c r="E26" s="123">
        <f t="shared" si="0"/>
        <v>54.150489924200407</v>
      </c>
      <c r="F26" s="100">
        <v>4623</v>
      </c>
      <c r="G26" s="2">
        <v>2734</v>
      </c>
      <c r="H26" s="123">
        <f t="shared" si="1"/>
        <v>59.139087172831495</v>
      </c>
      <c r="I26" s="100">
        <f t="shared" si="3"/>
        <v>-786</v>
      </c>
      <c r="J26" s="124">
        <f t="shared" si="6"/>
        <v>-14.531336661120356</v>
      </c>
      <c r="K26" s="2">
        <f t="shared" si="5"/>
        <v>-195</v>
      </c>
      <c r="L26" s="3">
        <f t="shared" si="4"/>
        <v>-6.657562307954934</v>
      </c>
    </row>
    <row r="27" spans="2:12" x14ac:dyDescent="0.25">
      <c r="B27" s="15" t="s">
        <v>28</v>
      </c>
      <c r="C27" s="100">
        <v>3494</v>
      </c>
      <c r="D27" s="2">
        <v>1802</v>
      </c>
      <c r="E27" s="123">
        <f t="shared" si="0"/>
        <v>51.574127074985689</v>
      </c>
      <c r="F27" s="100">
        <v>3094</v>
      </c>
      <c r="G27" s="2">
        <v>1638</v>
      </c>
      <c r="H27" s="123">
        <f t="shared" si="1"/>
        <v>52.941176470588239</v>
      </c>
      <c r="I27" s="100">
        <f t="shared" si="3"/>
        <v>-400</v>
      </c>
      <c r="J27" s="124">
        <f t="shared" si="6"/>
        <v>-11.448196908986835</v>
      </c>
      <c r="K27" s="2">
        <f t="shared" si="5"/>
        <v>-164</v>
      </c>
      <c r="L27" s="3">
        <f t="shared" si="4"/>
        <v>-9.1009988901220868</v>
      </c>
    </row>
    <row r="28" spans="2:12" x14ac:dyDescent="0.25">
      <c r="B28" s="15" t="s">
        <v>29</v>
      </c>
      <c r="C28" s="100">
        <v>3807</v>
      </c>
      <c r="D28" s="2">
        <v>1845</v>
      </c>
      <c r="E28" s="123">
        <f t="shared" si="0"/>
        <v>48.463356973995268</v>
      </c>
      <c r="F28" s="100">
        <v>3408</v>
      </c>
      <c r="G28" s="2">
        <v>1648</v>
      </c>
      <c r="H28" s="123">
        <f t="shared" si="1"/>
        <v>48.356807511737088</v>
      </c>
      <c r="I28" s="100">
        <f t="shared" si="3"/>
        <v>-399</v>
      </c>
      <c r="J28" s="124">
        <f t="shared" si="6"/>
        <v>-10.480693459416864</v>
      </c>
      <c r="K28" s="2">
        <f t="shared" si="5"/>
        <v>-197</v>
      </c>
      <c r="L28" s="3">
        <f>SUM(K28)/D28*100</f>
        <v>-10.677506775067751</v>
      </c>
    </row>
    <row r="29" spans="2:12" x14ac:dyDescent="0.25">
      <c r="B29" s="15" t="s">
        <v>30</v>
      </c>
      <c r="C29" s="100">
        <v>3131</v>
      </c>
      <c r="D29" s="2">
        <v>1628</v>
      </c>
      <c r="E29" s="123">
        <f t="shared" si="0"/>
        <v>51.99616735867135</v>
      </c>
      <c r="F29" s="100">
        <v>3369</v>
      </c>
      <c r="G29" s="2">
        <v>1527</v>
      </c>
      <c r="H29" s="123">
        <f t="shared" si="1"/>
        <v>45.32502226179875</v>
      </c>
      <c r="I29" s="100">
        <f t="shared" si="3"/>
        <v>238</v>
      </c>
      <c r="J29" s="124">
        <f t="shared" si="6"/>
        <v>7.6014053018205043</v>
      </c>
      <c r="K29" s="2">
        <f t="shared" si="5"/>
        <v>-101</v>
      </c>
      <c r="L29" s="3">
        <f t="shared" si="4"/>
        <v>-6.2039312039312042</v>
      </c>
    </row>
    <row r="30" spans="2:12" x14ac:dyDescent="0.25">
      <c r="B30" s="15" t="s">
        <v>31</v>
      </c>
      <c r="C30" s="100">
        <v>2090</v>
      </c>
      <c r="D30" s="2">
        <v>1231</v>
      </c>
      <c r="E30" s="123">
        <f t="shared" si="0"/>
        <v>58.899521531100476</v>
      </c>
      <c r="F30" s="100">
        <v>1847</v>
      </c>
      <c r="G30" s="2">
        <v>1071</v>
      </c>
      <c r="H30" s="123">
        <f t="shared" si="1"/>
        <v>57.985923118570661</v>
      </c>
      <c r="I30" s="100">
        <f t="shared" si="3"/>
        <v>-243</v>
      </c>
      <c r="J30" s="124">
        <f t="shared" si="6"/>
        <v>-11.626794258373206</v>
      </c>
      <c r="K30" s="2">
        <f>SUM(G30)-D30</f>
        <v>-160</v>
      </c>
      <c r="L30" s="3">
        <f t="shared" si="4"/>
        <v>-12.997562956945572</v>
      </c>
    </row>
    <row r="31" spans="2:12" x14ac:dyDescent="0.25">
      <c r="B31" s="15" t="s">
        <v>32</v>
      </c>
      <c r="C31" s="100">
        <v>1558</v>
      </c>
      <c r="D31" s="2">
        <v>676</v>
      </c>
      <c r="E31" s="123">
        <f t="shared" si="0"/>
        <v>43.388960205391527</v>
      </c>
      <c r="F31" s="100">
        <v>1307</v>
      </c>
      <c r="G31" s="2">
        <v>626</v>
      </c>
      <c r="H31" s="123">
        <f t="shared" si="1"/>
        <v>47.89594491201224</v>
      </c>
      <c r="I31" s="100">
        <f t="shared" si="3"/>
        <v>-251</v>
      </c>
      <c r="J31" s="124">
        <f t="shared" si="6"/>
        <v>-16.110397946084724</v>
      </c>
      <c r="K31" s="2">
        <f t="shared" si="5"/>
        <v>-50</v>
      </c>
      <c r="L31" s="3">
        <f t="shared" si="4"/>
        <v>-7.3964497041420119</v>
      </c>
    </row>
    <row r="32" spans="2:12" x14ac:dyDescent="0.25">
      <c r="B32" s="15" t="s">
        <v>33</v>
      </c>
      <c r="C32" s="100">
        <v>2238</v>
      </c>
      <c r="D32" s="2">
        <v>1099</v>
      </c>
      <c r="E32" s="123">
        <f t="shared" si="0"/>
        <v>49.106344950848971</v>
      </c>
      <c r="F32" s="100">
        <v>1988</v>
      </c>
      <c r="G32" s="2">
        <v>1062</v>
      </c>
      <c r="H32" s="123">
        <f t="shared" si="1"/>
        <v>53.420523138832998</v>
      </c>
      <c r="I32" s="100">
        <f t="shared" si="3"/>
        <v>-250</v>
      </c>
      <c r="J32" s="124">
        <f t="shared" si="6"/>
        <v>-11.170688114387845</v>
      </c>
      <c r="K32" s="2">
        <f t="shared" si="5"/>
        <v>-37</v>
      </c>
      <c r="L32" s="3">
        <f t="shared" si="4"/>
        <v>-3.3666969972702456</v>
      </c>
    </row>
    <row r="33" spans="2:12" x14ac:dyDescent="0.25">
      <c r="B33" s="15" t="s">
        <v>34</v>
      </c>
      <c r="C33" s="100">
        <v>4867</v>
      </c>
      <c r="D33" s="2">
        <v>2727</v>
      </c>
      <c r="E33" s="123">
        <f t="shared" si="0"/>
        <v>56.030408876104374</v>
      </c>
      <c r="F33" s="100">
        <v>4447</v>
      </c>
      <c r="G33" s="2">
        <v>2615</v>
      </c>
      <c r="H33" s="123">
        <f t="shared" si="1"/>
        <v>58.803687879469301</v>
      </c>
      <c r="I33" s="100">
        <f t="shared" si="3"/>
        <v>-420</v>
      </c>
      <c r="J33" s="124">
        <f t="shared" si="6"/>
        <v>-8.629545921512225</v>
      </c>
      <c r="K33" s="2">
        <f t="shared" si="5"/>
        <v>-112</v>
      </c>
      <c r="L33" s="3">
        <f t="shared" si="4"/>
        <v>-4.1070773744041071</v>
      </c>
    </row>
    <row r="34" spans="2:12" ht="15.75" thickBot="1" x14ac:dyDescent="0.3">
      <c r="B34" s="16" t="s">
        <v>35</v>
      </c>
      <c r="C34" s="106">
        <v>1916</v>
      </c>
      <c r="D34" s="4">
        <v>1072</v>
      </c>
      <c r="E34" s="125">
        <f t="shared" si="0"/>
        <v>55.949895615866382</v>
      </c>
      <c r="F34" s="106">
        <v>1702</v>
      </c>
      <c r="G34" s="4">
        <v>928</v>
      </c>
      <c r="H34" s="125">
        <f t="shared" si="1"/>
        <v>54.524089306697995</v>
      </c>
      <c r="I34" s="106">
        <f>SUM(F34)-C34</f>
        <v>-214</v>
      </c>
      <c r="J34" s="57">
        <f>SUM(I34)/C34*100</f>
        <v>-11.169102296450939</v>
      </c>
      <c r="K34" s="4">
        <f>SUM(G34)-D34</f>
        <v>-144</v>
      </c>
      <c r="L34" s="5">
        <f>SUM(K34)/D34*100</f>
        <v>-13.432835820895523</v>
      </c>
    </row>
  </sheetData>
  <mergeCells count="11">
    <mergeCell ref="B5:B8"/>
    <mergeCell ref="C5:L5"/>
    <mergeCell ref="F6:H6"/>
    <mergeCell ref="I6:L6"/>
    <mergeCell ref="K7:L7"/>
    <mergeCell ref="F7:F8"/>
    <mergeCell ref="G7:H7"/>
    <mergeCell ref="I7:J7"/>
    <mergeCell ref="C6:E6"/>
    <mergeCell ref="C7:C8"/>
    <mergeCell ref="D7:E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1:H38"/>
  <sheetViews>
    <sheetView zoomScaleNormal="100" workbookViewId="0">
      <selection activeCell="B1" sqref="B1"/>
    </sheetView>
  </sheetViews>
  <sheetFormatPr defaultRowHeight="15" x14ac:dyDescent="0.25"/>
  <cols>
    <col min="1" max="1" width="4.7109375" style="6" customWidth="1"/>
    <col min="2" max="2" width="26.42578125" style="6" customWidth="1"/>
    <col min="3" max="4" width="13" style="6" customWidth="1"/>
    <col min="5" max="5" width="12.140625" style="6" customWidth="1"/>
    <col min="6" max="6" width="13" style="6" customWidth="1"/>
    <col min="7" max="7" width="14.140625" style="6" customWidth="1"/>
    <col min="8" max="8" width="14.42578125" style="6" customWidth="1"/>
    <col min="9" max="16384" width="9.140625" style="6"/>
  </cols>
  <sheetData>
    <row r="1" spans="2:8" ht="12" customHeight="1" x14ac:dyDescent="0.25"/>
    <row r="2" spans="2:8" x14ac:dyDescent="0.25">
      <c r="B2" s="212" t="s">
        <v>306</v>
      </c>
    </row>
    <row r="3" spans="2:8" x14ac:dyDescent="0.25">
      <c r="B3" s="6" t="s">
        <v>307</v>
      </c>
    </row>
    <row r="4" spans="2:8" ht="13.5" customHeight="1" thickBot="1" x14ac:dyDescent="0.3"/>
    <row r="5" spans="2:8" s="41" customFormat="1" ht="26.25" customHeight="1" x14ac:dyDescent="0.25">
      <c r="B5" s="645" t="s">
        <v>169</v>
      </c>
      <c r="C5" s="692" t="s">
        <v>268</v>
      </c>
      <c r="D5" s="689"/>
      <c r="E5" s="688" t="s">
        <v>270</v>
      </c>
      <c r="F5" s="689"/>
      <c r="G5" s="690" t="s">
        <v>129</v>
      </c>
      <c r="H5" s="633" t="s">
        <v>243</v>
      </c>
    </row>
    <row r="6" spans="2:8" s="41" customFormat="1" ht="23.25" customHeight="1" thickBot="1" x14ac:dyDescent="0.3">
      <c r="B6" s="646"/>
      <c r="C6" s="217" t="s">
        <v>1</v>
      </c>
      <c r="D6" s="351" t="s">
        <v>105</v>
      </c>
      <c r="E6" s="218" t="s">
        <v>1</v>
      </c>
      <c r="F6" s="351" t="s">
        <v>105</v>
      </c>
      <c r="G6" s="691"/>
      <c r="H6" s="635"/>
    </row>
    <row r="7" spans="2:8" ht="28.5" customHeight="1" x14ac:dyDescent="0.25">
      <c r="B7" s="344" t="s">
        <v>10</v>
      </c>
      <c r="C7" s="352">
        <f>SUM(C13:C37)</f>
        <v>12612</v>
      </c>
      <c r="D7" s="363">
        <f>SUM(D13:D37)</f>
        <v>6405</v>
      </c>
      <c r="E7" s="345">
        <f>SUM(E13:E37)</f>
        <v>11960</v>
      </c>
      <c r="F7" s="353">
        <f>SUM(F13:F37)</f>
        <v>6172</v>
      </c>
      <c r="G7" s="345">
        <f>SUM(E7-C7)</f>
        <v>-652</v>
      </c>
      <c r="H7" s="346">
        <f>(E7-C7)*100/C7</f>
        <v>-5.169679670155408</v>
      </c>
    </row>
    <row r="8" spans="2:8" ht="24.75" customHeight="1" x14ac:dyDescent="0.25">
      <c r="B8" s="7" t="s">
        <v>151</v>
      </c>
      <c r="C8" s="43">
        <v>12597</v>
      </c>
      <c r="D8" s="354">
        <v>6394</v>
      </c>
      <c r="E8" s="46">
        <v>11917</v>
      </c>
      <c r="F8" s="354">
        <v>6147</v>
      </c>
      <c r="G8" s="46">
        <f>SUM(E8-C8)</f>
        <v>-680</v>
      </c>
      <c r="H8" s="114">
        <f>(E8-C8)*100/C8</f>
        <v>-5.3981106612685563</v>
      </c>
    </row>
    <row r="9" spans="2:8" ht="38.25" customHeight="1" thickBot="1" x14ac:dyDescent="0.3">
      <c r="B9" s="349" t="s">
        <v>244</v>
      </c>
      <c r="C9" s="355">
        <v>2004</v>
      </c>
      <c r="D9" s="357">
        <v>1032</v>
      </c>
      <c r="E9" s="356">
        <v>1869</v>
      </c>
      <c r="F9" s="357">
        <v>934</v>
      </c>
      <c r="G9" s="347">
        <f>SUM(E9-C9)</f>
        <v>-135</v>
      </c>
      <c r="H9" s="348">
        <f>(E9-C9)*100/C9</f>
        <v>-6.7365269461077846</v>
      </c>
    </row>
    <row r="10" spans="2:8" ht="18" customHeight="1" x14ac:dyDescent="0.25">
      <c r="B10" s="645" t="s">
        <v>169</v>
      </c>
      <c r="C10" s="692" t="s">
        <v>268</v>
      </c>
      <c r="D10" s="689"/>
      <c r="E10" s="688" t="s">
        <v>270</v>
      </c>
      <c r="F10" s="689"/>
      <c r="G10" s="690" t="s">
        <v>129</v>
      </c>
      <c r="H10" s="633" t="s">
        <v>243</v>
      </c>
    </row>
    <row r="11" spans="2:8" ht="27.75" customHeight="1" thickBot="1" x14ac:dyDescent="0.3">
      <c r="B11" s="646"/>
      <c r="C11" s="217" t="s">
        <v>1</v>
      </c>
      <c r="D11" s="351" t="s">
        <v>105</v>
      </c>
      <c r="E11" s="218" t="s">
        <v>1</v>
      </c>
      <c r="F11" s="351" t="s">
        <v>105</v>
      </c>
      <c r="G11" s="691"/>
      <c r="H11" s="635"/>
    </row>
    <row r="12" spans="2:8" ht="23.25" customHeight="1" thickBot="1" x14ac:dyDescent="0.3">
      <c r="B12" s="685" t="s">
        <v>245</v>
      </c>
      <c r="C12" s="686"/>
      <c r="D12" s="686"/>
      <c r="E12" s="686"/>
      <c r="F12" s="686"/>
      <c r="G12" s="686"/>
      <c r="H12" s="687"/>
    </row>
    <row r="13" spans="2:8" ht="15" customHeight="1" x14ac:dyDescent="0.25">
      <c r="B13" s="7" t="s">
        <v>11</v>
      </c>
      <c r="C13" s="358">
        <v>203</v>
      </c>
      <c r="D13" s="364">
        <v>111</v>
      </c>
      <c r="E13" s="359">
        <v>160</v>
      </c>
      <c r="F13" s="360">
        <v>80</v>
      </c>
      <c r="G13" s="46">
        <f>SUM(E13-C13)</f>
        <v>-43</v>
      </c>
      <c r="H13" s="114">
        <f t="shared" ref="H13:H36" si="0">(E13-C13)*100/C13</f>
        <v>-21.182266009852217</v>
      </c>
    </row>
    <row r="14" spans="2:8" ht="14.25" customHeight="1" x14ac:dyDescent="0.25">
      <c r="B14" s="9" t="s">
        <v>12</v>
      </c>
      <c r="C14" s="10">
        <v>832</v>
      </c>
      <c r="D14" s="365">
        <v>401</v>
      </c>
      <c r="E14" s="31">
        <v>742</v>
      </c>
      <c r="F14" s="12">
        <v>339</v>
      </c>
      <c r="G14" s="31">
        <f>SUM(E14-C14)</f>
        <v>-90</v>
      </c>
      <c r="H14" s="115">
        <f t="shared" si="0"/>
        <v>-10.817307692307692</v>
      </c>
    </row>
    <row r="15" spans="2:8" x14ac:dyDescent="0.25">
      <c r="B15" s="9" t="s">
        <v>13</v>
      </c>
      <c r="C15" s="10">
        <v>562</v>
      </c>
      <c r="D15" s="365">
        <v>343</v>
      </c>
      <c r="E15" s="31">
        <v>539</v>
      </c>
      <c r="F15" s="12">
        <v>338</v>
      </c>
      <c r="G15" s="31">
        <f t="shared" ref="G15:G35" si="1">SUM(E15-C15)</f>
        <v>-23</v>
      </c>
      <c r="H15" s="115">
        <f t="shared" si="0"/>
        <v>-4.092526690391459</v>
      </c>
    </row>
    <row r="16" spans="2:8" x14ac:dyDescent="0.25">
      <c r="B16" s="9" t="s">
        <v>14</v>
      </c>
      <c r="C16" s="10">
        <v>759</v>
      </c>
      <c r="D16" s="365">
        <v>369</v>
      </c>
      <c r="E16" s="31">
        <v>956</v>
      </c>
      <c r="F16" s="12">
        <v>466</v>
      </c>
      <c r="G16" s="31">
        <f t="shared" si="1"/>
        <v>197</v>
      </c>
      <c r="H16" s="115">
        <f t="shared" si="0"/>
        <v>25.955204216073781</v>
      </c>
    </row>
    <row r="17" spans="2:8" x14ac:dyDescent="0.25">
      <c r="B17" s="9" t="s">
        <v>15</v>
      </c>
      <c r="C17" s="10">
        <v>556</v>
      </c>
      <c r="D17" s="365">
        <v>259</v>
      </c>
      <c r="E17" s="31">
        <v>474</v>
      </c>
      <c r="F17" s="12">
        <v>221</v>
      </c>
      <c r="G17" s="31">
        <f t="shared" si="1"/>
        <v>-82</v>
      </c>
      <c r="H17" s="115">
        <f t="shared" si="0"/>
        <v>-14.748201438848922</v>
      </c>
    </row>
    <row r="18" spans="2:8" ht="13.5" customHeight="1" x14ac:dyDescent="0.25">
      <c r="B18" s="9" t="s">
        <v>16</v>
      </c>
      <c r="C18" s="10">
        <v>297</v>
      </c>
      <c r="D18" s="365">
        <v>134</v>
      </c>
      <c r="E18" s="31">
        <v>282</v>
      </c>
      <c r="F18" s="12">
        <v>129</v>
      </c>
      <c r="G18" s="31">
        <f>SUM(E18-C18)</f>
        <v>-15</v>
      </c>
      <c r="H18" s="115">
        <f t="shared" si="0"/>
        <v>-5.0505050505050502</v>
      </c>
    </row>
    <row r="19" spans="2:8" x14ac:dyDescent="0.25">
      <c r="B19" s="9" t="s">
        <v>17</v>
      </c>
      <c r="C19" s="10">
        <v>528</v>
      </c>
      <c r="D19" s="365">
        <v>304</v>
      </c>
      <c r="E19" s="31">
        <v>477</v>
      </c>
      <c r="F19" s="12">
        <v>263</v>
      </c>
      <c r="G19" s="31">
        <f t="shared" si="1"/>
        <v>-51</v>
      </c>
      <c r="H19" s="115">
        <f t="shared" si="0"/>
        <v>-9.6590909090909083</v>
      </c>
    </row>
    <row r="20" spans="2:8" x14ac:dyDescent="0.25">
      <c r="B20" s="9" t="s">
        <v>18</v>
      </c>
      <c r="C20" s="10">
        <v>314</v>
      </c>
      <c r="D20" s="365">
        <v>138</v>
      </c>
      <c r="E20" s="31">
        <v>298</v>
      </c>
      <c r="F20" s="12">
        <v>129</v>
      </c>
      <c r="G20" s="31">
        <f t="shared" si="1"/>
        <v>-16</v>
      </c>
      <c r="H20" s="115">
        <f t="shared" si="0"/>
        <v>-5.0955414012738851</v>
      </c>
    </row>
    <row r="21" spans="2:8" x14ac:dyDescent="0.25">
      <c r="B21" s="9" t="s">
        <v>19</v>
      </c>
      <c r="C21" s="10">
        <v>524</v>
      </c>
      <c r="D21" s="365">
        <v>244</v>
      </c>
      <c r="E21" s="31">
        <v>534</v>
      </c>
      <c r="F21" s="12">
        <v>263</v>
      </c>
      <c r="G21" s="31">
        <f t="shared" si="1"/>
        <v>10</v>
      </c>
      <c r="H21" s="115">
        <f t="shared" si="0"/>
        <v>1.9083969465648856</v>
      </c>
    </row>
    <row r="22" spans="2:8" ht="15" customHeight="1" x14ac:dyDescent="0.25">
      <c r="B22" s="9" t="s">
        <v>20</v>
      </c>
      <c r="C22" s="10">
        <v>321</v>
      </c>
      <c r="D22" s="365">
        <v>137</v>
      </c>
      <c r="E22" s="31">
        <v>319</v>
      </c>
      <c r="F22" s="12">
        <v>141</v>
      </c>
      <c r="G22" s="31">
        <f t="shared" si="1"/>
        <v>-2</v>
      </c>
      <c r="H22" s="115">
        <f>(E22-C22)*100/C22</f>
        <v>-0.62305295950155759</v>
      </c>
    </row>
    <row r="23" spans="2:8" x14ac:dyDescent="0.25">
      <c r="B23" s="9" t="s">
        <v>21</v>
      </c>
      <c r="C23" s="10">
        <v>434</v>
      </c>
      <c r="D23" s="365">
        <v>217</v>
      </c>
      <c r="E23" s="31">
        <v>429</v>
      </c>
      <c r="F23" s="12">
        <v>215</v>
      </c>
      <c r="G23" s="31">
        <f t="shared" si="1"/>
        <v>-5</v>
      </c>
      <c r="H23" s="115">
        <f>(E23-C23)*100/C23</f>
        <v>-1.1520737327188939</v>
      </c>
    </row>
    <row r="24" spans="2:8" x14ac:dyDescent="0.25">
      <c r="B24" s="9" t="s">
        <v>22</v>
      </c>
      <c r="C24" s="10">
        <v>760</v>
      </c>
      <c r="D24" s="365">
        <v>418</v>
      </c>
      <c r="E24" s="31">
        <v>539</v>
      </c>
      <c r="F24" s="12">
        <v>316</v>
      </c>
      <c r="G24" s="31">
        <f t="shared" si="1"/>
        <v>-221</v>
      </c>
      <c r="H24" s="115">
        <f>(E24-C24)*100/C24</f>
        <v>-29.078947368421051</v>
      </c>
    </row>
    <row r="25" spans="2:8" x14ac:dyDescent="0.25">
      <c r="B25" s="9" t="s">
        <v>23</v>
      </c>
      <c r="C25" s="10">
        <v>603</v>
      </c>
      <c r="D25" s="365">
        <v>300</v>
      </c>
      <c r="E25" s="31">
        <v>685</v>
      </c>
      <c r="F25" s="12">
        <v>343</v>
      </c>
      <c r="G25" s="31">
        <f t="shared" si="1"/>
        <v>82</v>
      </c>
      <c r="H25" s="115">
        <f t="shared" si="0"/>
        <v>13.598673300165837</v>
      </c>
    </row>
    <row r="26" spans="2:8" x14ac:dyDescent="0.25">
      <c r="B26" s="15" t="s">
        <v>24</v>
      </c>
      <c r="C26" s="36">
        <v>691</v>
      </c>
      <c r="D26" s="366">
        <v>333</v>
      </c>
      <c r="E26" s="66">
        <v>551</v>
      </c>
      <c r="F26" s="361">
        <v>276</v>
      </c>
      <c r="G26" s="31">
        <f t="shared" si="1"/>
        <v>-140</v>
      </c>
      <c r="H26" s="115">
        <f t="shared" si="0"/>
        <v>-20.260492040520983</v>
      </c>
    </row>
    <row r="27" spans="2:8" x14ac:dyDescent="0.25">
      <c r="B27" s="15" t="s">
        <v>25</v>
      </c>
      <c r="C27" s="36">
        <v>542</v>
      </c>
      <c r="D27" s="366">
        <v>252</v>
      </c>
      <c r="E27" s="66">
        <v>600</v>
      </c>
      <c r="F27" s="361">
        <v>318</v>
      </c>
      <c r="G27" s="31">
        <f t="shared" si="1"/>
        <v>58</v>
      </c>
      <c r="H27" s="115">
        <f t="shared" si="0"/>
        <v>10.701107011070111</v>
      </c>
    </row>
    <row r="28" spans="2:8" x14ac:dyDescent="0.25">
      <c r="B28" s="15" t="s">
        <v>26</v>
      </c>
      <c r="C28" s="36">
        <v>710</v>
      </c>
      <c r="D28" s="366">
        <v>355</v>
      </c>
      <c r="E28" s="66">
        <v>669</v>
      </c>
      <c r="F28" s="361">
        <v>381</v>
      </c>
      <c r="G28" s="31">
        <f t="shared" si="1"/>
        <v>-41</v>
      </c>
      <c r="H28" s="115">
        <f t="shared" si="0"/>
        <v>-5.774647887323944</v>
      </c>
    </row>
    <row r="29" spans="2:8" x14ac:dyDescent="0.25">
      <c r="B29" s="15" t="s">
        <v>27</v>
      </c>
      <c r="C29" s="36">
        <v>766</v>
      </c>
      <c r="D29" s="366">
        <v>410</v>
      </c>
      <c r="E29" s="66">
        <v>683</v>
      </c>
      <c r="F29" s="361">
        <v>371</v>
      </c>
      <c r="G29" s="31">
        <f t="shared" si="1"/>
        <v>-83</v>
      </c>
      <c r="H29" s="115">
        <f t="shared" si="0"/>
        <v>-10.835509138381202</v>
      </c>
    </row>
    <row r="30" spans="2:8" x14ac:dyDescent="0.25">
      <c r="B30" s="15" t="s">
        <v>28</v>
      </c>
      <c r="C30" s="36">
        <v>475</v>
      </c>
      <c r="D30" s="366">
        <v>224</v>
      </c>
      <c r="E30" s="66">
        <v>400</v>
      </c>
      <c r="F30" s="361">
        <v>201</v>
      </c>
      <c r="G30" s="31">
        <f t="shared" si="1"/>
        <v>-75</v>
      </c>
      <c r="H30" s="115">
        <f t="shared" si="0"/>
        <v>-15.789473684210526</v>
      </c>
    </row>
    <row r="31" spans="2:8" x14ac:dyDescent="0.25">
      <c r="B31" s="15" t="s">
        <v>29</v>
      </c>
      <c r="C31" s="36">
        <v>419</v>
      </c>
      <c r="D31" s="366">
        <v>233</v>
      </c>
      <c r="E31" s="66">
        <v>400</v>
      </c>
      <c r="F31" s="361">
        <v>214</v>
      </c>
      <c r="G31" s="31">
        <f t="shared" si="1"/>
        <v>-19</v>
      </c>
      <c r="H31" s="115">
        <f t="shared" si="0"/>
        <v>-4.5346062052505971</v>
      </c>
    </row>
    <row r="32" spans="2:8" x14ac:dyDescent="0.25">
      <c r="B32" s="15" t="s">
        <v>30</v>
      </c>
      <c r="C32" s="36">
        <v>613</v>
      </c>
      <c r="D32" s="366">
        <v>288</v>
      </c>
      <c r="E32" s="66">
        <v>570</v>
      </c>
      <c r="F32" s="361">
        <v>265</v>
      </c>
      <c r="G32" s="31">
        <f t="shared" si="1"/>
        <v>-43</v>
      </c>
      <c r="H32" s="115">
        <f t="shared" si="0"/>
        <v>-7.0146818923327894</v>
      </c>
    </row>
    <row r="33" spans="2:8" x14ac:dyDescent="0.25">
      <c r="B33" s="15" t="s">
        <v>31</v>
      </c>
      <c r="C33" s="36">
        <v>259</v>
      </c>
      <c r="D33" s="366">
        <v>132</v>
      </c>
      <c r="E33" s="66">
        <v>250</v>
      </c>
      <c r="F33" s="361">
        <v>131</v>
      </c>
      <c r="G33" s="31">
        <f>SUM(E33-C33)</f>
        <v>-9</v>
      </c>
      <c r="H33" s="115">
        <f t="shared" si="0"/>
        <v>-3.4749034749034751</v>
      </c>
    </row>
    <row r="34" spans="2:8" x14ac:dyDescent="0.25">
      <c r="B34" s="15" t="s">
        <v>32</v>
      </c>
      <c r="C34" s="36">
        <v>197</v>
      </c>
      <c r="D34" s="366">
        <v>107</v>
      </c>
      <c r="E34" s="66">
        <v>176</v>
      </c>
      <c r="F34" s="361">
        <v>102</v>
      </c>
      <c r="G34" s="31">
        <f t="shared" si="1"/>
        <v>-21</v>
      </c>
      <c r="H34" s="115">
        <f t="shared" si="0"/>
        <v>-10.659898477157361</v>
      </c>
    </row>
    <row r="35" spans="2:8" x14ac:dyDescent="0.25">
      <c r="B35" s="15" t="s">
        <v>33</v>
      </c>
      <c r="C35" s="36">
        <v>269</v>
      </c>
      <c r="D35" s="366">
        <v>143</v>
      </c>
      <c r="E35" s="66">
        <v>290</v>
      </c>
      <c r="F35" s="361">
        <v>152</v>
      </c>
      <c r="G35" s="31">
        <f t="shared" si="1"/>
        <v>21</v>
      </c>
      <c r="H35" s="115">
        <f t="shared" si="0"/>
        <v>7.8066914498141262</v>
      </c>
    </row>
    <row r="36" spans="2:8" x14ac:dyDescent="0.25">
      <c r="B36" s="15" t="s">
        <v>34</v>
      </c>
      <c r="C36" s="36">
        <v>735</v>
      </c>
      <c r="D36" s="366">
        <v>422</v>
      </c>
      <c r="E36" s="66">
        <v>725</v>
      </c>
      <c r="F36" s="361">
        <v>411</v>
      </c>
      <c r="G36" s="31">
        <f>SUM(E36-C36)</f>
        <v>-10</v>
      </c>
      <c r="H36" s="115">
        <f t="shared" si="0"/>
        <v>-1.3605442176870748</v>
      </c>
    </row>
    <row r="37" spans="2:8" ht="15.75" thickBot="1" x14ac:dyDescent="0.3">
      <c r="B37" s="16" t="s">
        <v>35</v>
      </c>
      <c r="C37" s="37">
        <v>243</v>
      </c>
      <c r="D37" s="367">
        <v>131</v>
      </c>
      <c r="E37" s="67">
        <v>212</v>
      </c>
      <c r="F37" s="362">
        <v>107</v>
      </c>
      <c r="G37" s="47">
        <f>SUM(E37-C37)</f>
        <v>-31</v>
      </c>
      <c r="H37" s="116">
        <f>(E37-C37)*100/C37</f>
        <v>-12.757201646090534</v>
      </c>
    </row>
    <row r="38" spans="2:8" x14ac:dyDescent="0.25">
      <c r="C38" s="22"/>
      <c r="D38" s="22"/>
      <c r="E38" s="22"/>
      <c r="F38" s="22"/>
    </row>
  </sheetData>
  <mergeCells count="11">
    <mergeCell ref="B12:H12"/>
    <mergeCell ref="B5:B6"/>
    <mergeCell ref="E5:F5"/>
    <mergeCell ref="G5:G6"/>
    <mergeCell ref="H5:H6"/>
    <mergeCell ref="C5:D5"/>
    <mergeCell ref="B10:B11"/>
    <mergeCell ref="C10:D10"/>
    <mergeCell ref="E10:F10"/>
    <mergeCell ref="G10:G11"/>
    <mergeCell ref="H10:H11"/>
  </mergeCells>
  <printOptions horizontalCentered="1"/>
  <pageMargins left="0" right="0" top="0.59055118110236227" bottom="0" header="0" footer="0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26</vt:i4>
      </vt:variant>
    </vt:vector>
  </HeadingPairs>
  <TitlesOfParts>
    <vt:vector size="26" baseType="lpstr">
      <vt:lpstr>I</vt:lpstr>
      <vt:lpstr>Ia</vt:lpstr>
      <vt:lpstr>II</vt:lpstr>
      <vt:lpstr>III</vt:lpstr>
      <vt:lpstr>IV</vt:lpstr>
      <vt:lpstr>V</vt:lpstr>
      <vt:lpstr>VI</vt:lpstr>
      <vt:lpstr>VII</vt:lpstr>
      <vt:lpstr>VIII</vt:lpstr>
      <vt:lpstr>IX-XI</vt:lpstr>
      <vt:lpstr>XII-XIV</vt:lpstr>
      <vt:lpstr>XV</vt:lpstr>
      <vt:lpstr>XVI</vt:lpstr>
      <vt:lpstr>XVII</vt:lpstr>
      <vt:lpstr>XVIII</vt:lpstr>
      <vt:lpstr>XIX</vt:lpstr>
      <vt:lpstr>XX</vt:lpstr>
      <vt:lpstr>XXI</vt:lpstr>
      <vt:lpstr>XXII</vt:lpstr>
      <vt:lpstr>XXIIa</vt:lpstr>
      <vt:lpstr>XXIV</vt:lpstr>
      <vt:lpstr>XXIII</vt:lpstr>
      <vt:lpstr>XXV</vt:lpstr>
      <vt:lpstr>XXVI</vt:lpstr>
      <vt:lpstr>wI</vt:lpstr>
      <vt:lpstr>wII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 Kawalec</dc:creator>
  <cp:lastModifiedBy>WUP</cp:lastModifiedBy>
  <cp:lastPrinted>2017-07-31T08:30:18Z</cp:lastPrinted>
  <dcterms:created xsi:type="dcterms:W3CDTF">2016-01-29T08:03:05Z</dcterms:created>
  <dcterms:modified xsi:type="dcterms:W3CDTF">2017-08-21T13:33:38Z</dcterms:modified>
</cp:coreProperties>
</file>