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15" windowWidth="19035" windowHeight="9240" tabRatio="921"/>
  </bookViews>
  <sheets>
    <sheet name="T.I" sheetId="26" r:id="rId1"/>
    <sheet name="T.II" sheetId="2" r:id="rId2"/>
    <sheet name="T.III" sheetId="6" r:id="rId3"/>
    <sheet name="T.IV" sheetId="28" r:id="rId4"/>
    <sheet name="T.V" sheetId="27" r:id="rId5"/>
    <sheet name="T.VI" sheetId="31" r:id="rId6"/>
    <sheet name="T.VII" sheetId="29" r:id="rId7"/>
    <sheet name="T.VIII" sheetId="32" r:id="rId8"/>
    <sheet name="T.IX T.X T.XI" sheetId="12" r:id="rId9"/>
    <sheet name="T.XII" sheetId="48" r:id="rId10"/>
    <sheet name="T.XIII" sheetId="47" r:id="rId11"/>
    <sheet name="T.XIV A" sheetId="50" r:id="rId12"/>
    <sheet name="T.XIV B" sheetId="53" r:id="rId13"/>
    <sheet name="T.XIV C" sheetId="52" r:id="rId14"/>
    <sheet name="T.XV" sheetId="3" r:id="rId15"/>
    <sheet name="T.XVI" sheetId="37" r:id="rId16"/>
    <sheet name="T.XVII" sheetId="40" r:id="rId17"/>
    <sheet name="T.XVII A" sheetId="54" r:id="rId18"/>
    <sheet name="T.XVIII" sheetId="39" r:id="rId19"/>
    <sheet name="T.XIX" sheetId="34" r:id="rId20"/>
    <sheet name="T.XX" sheetId="41" r:id="rId21"/>
    <sheet name="T.XXI" sheetId="42" r:id="rId22"/>
    <sheet name="T.XXII" sheetId="17" r:id="rId23"/>
    <sheet name="T.XXIII" sheetId="43" r:id="rId24"/>
    <sheet name="T.XXIV" sheetId="44" r:id="rId25"/>
    <sheet name="T.XXV" sheetId="45" r:id="rId26"/>
    <sheet name="T.XXVI" sheetId="18" r:id="rId27"/>
    <sheet name="T.XXVII" sheetId="46" r:id="rId28"/>
    <sheet name="T.XXVIII" sheetId="21" r:id="rId29"/>
  </sheets>
  <calcPr calcId="145621"/>
</workbook>
</file>

<file path=xl/calcChain.xml><?xml version="1.0" encoding="utf-8"?>
<calcChain xmlns="http://schemas.openxmlformats.org/spreadsheetml/2006/main">
  <c r="G16" i="45" l="1"/>
  <c r="G9" i="43" l="1"/>
  <c r="G15" i="45"/>
  <c r="F29" i="27"/>
  <c r="G39" i="12"/>
  <c r="O3" i="50"/>
  <c r="O5" i="50"/>
  <c r="N5" i="50"/>
  <c r="N4" i="50"/>
  <c r="O4" i="50"/>
  <c r="G27" i="12"/>
  <c r="L28" i="37"/>
  <c r="O27" i="37"/>
  <c r="L27" i="37"/>
  <c r="K27" i="37"/>
  <c r="K12" i="37"/>
  <c r="L1" i="3"/>
  <c r="K7" i="6"/>
  <c r="G33" i="17" l="1"/>
  <c r="I17" i="41"/>
  <c r="H17" i="41"/>
  <c r="G17" i="41"/>
  <c r="D35" i="17" l="1"/>
  <c r="O13" i="37"/>
  <c r="K28" i="37"/>
  <c r="I28" i="37"/>
  <c r="H13" i="37"/>
  <c r="Q10" i="54"/>
  <c r="AB35" i="54"/>
  <c r="AB34" i="54"/>
  <c r="AB33" i="54"/>
  <c r="AB32" i="54"/>
  <c r="AB31" i="54"/>
  <c r="AB30" i="54"/>
  <c r="AB29" i="54"/>
  <c r="AB28" i="54"/>
  <c r="AB27" i="54"/>
  <c r="AB26" i="54"/>
  <c r="AB25" i="54"/>
  <c r="AB24" i="54"/>
  <c r="AB23" i="54"/>
  <c r="AB22" i="54"/>
  <c r="AB21" i="54"/>
  <c r="AB20" i="54"/>
  <c r="AB19" i="54"/>
  <c r="AB18" i="54"/>
  <c r="AB17" i="54"/>
  <c r="AB16" i="54"/>
  <c r="AB15" i="54"/>
  <c r="AB14" i="54"/>
  <c r="AB13" i="54"/>
  <c r="AB12" i="54"/>
  <c r="AB11" i="54"/>
  <c r="AB10" i="54"/>
  <c r="AA35" i="54"/>
  <c r="AA34" i="54"/>
  <c r="AA33" i="54"/>
  <c r="AA32" i="54"/>
  <c r="AA31" i="54"/>
  <c r="AA30" i="54"/>
  <c r="AA29" i="54"/>
  <c r="AA28" i="54"/>
  <c r="AA27" i="54"/>
  <c r="AA26" i="54"/>
  <c r="AA25" i="54"/>
  <c r="AA24" i="54"/>
  <c r="AA23" i="54"/>
  <c r="AA22" i="54"/>
  <c r="AA21" i="54"/>
  <c r="AA20" i="54"/>
  <c r="AA19" i="54"/>
  <c r="AA18" i="54"/>
  <c r="AA17" i="54"/>
  <c r="AA16" i="54"/>
  <c r="AA15" i="54"/>
  <c r="AA14" i="54"/>
  <c r="AA13" i="54"/>
  <c r="AA12" i="54"/>
  <c r="AA11" i="54"/>
  <c r="AA10" i="54"/>
  <c r="Z35" i="54"/>
  <c r="Z34" i="54"/>
  <c r="Z33" i="54"/>
  <c r="Z32" i="54"/>
  <c r="Z31" i="54"/>
  <c r="Z30" i="54"/>
  <c r="Z29" i="54"/>
  <c r="Z28" i="54"/>
  <c r="Z27" i="54"/>
  <c r="Z26" i="54"/>
  <c r="Z25" i="54"/>
  <c r="Z24" i="54"/>
  <c r="Z23" i="54"/>
  <c r="Z22" i="54"/>
  <c r="Z21" i="54"/>
  <c r="Z20" i="54"/>
  <c r="Z19" i="54"/>
  <c r="Z18" i="54"/>
  <c r="Z17" i="54"/>
  <c r="Z16" i="54"/>
  <c r="Z15" i="54"/>
  <c r="Z14" i="54"/>
  <c r="Z13" i="54"/>
  <c r="Z12" i="54"/>
  <c r="Z11" i="54"/>
  <c r="Z10" i="54"/>
  <c r="Y35" i="54"/>
  <c r="Y34" i="54"/>
  <c r="Y33" i="54"/>
  <c r="Y32" i="54"/>
  <c r="Y31" i="54"/>
  <c r="Y30" i="54"/>
  <c r="Y29" i="54"/>
  <c r="Y28" i="54"/>
  <c r="Y27" i="54"/>
  <c r="Y26" i="54"/>
  <c r="Y25" i="54"/>
  <c r="Y24" i="54"/>
  <c r="Y23" i="54"/>
  <c r="Y22" i="54"/>
  <c r="Y21" i="54"/>
  <c r="Y20" i="54"/>
  <c r="Y19" i="54"/>
  <c r="Y18" i="54"/>
  <c r="Y17" i="54"/>
  <c r="Y16" i="54"/>
  <c r="Y15" i="54"/>
  <c r="Y14" i="54"/>
  <c r="Y13" i="54"/>
  <c r="Y12" i="54"/>
  <c r="Y11" i="54"/>
  <c r="Y10" i="54"/>
  <c r="X11" i="54"/>
  <c r="W11" i="54"/>
  <c r="X35" i="54"/>
  <c r="X34" i="54"/>
  <c r="X33" i="54"/>
  <c r="X32" i="54"/>
  <c r="X31" i="54"/>
  <c r="X30" i="54"/>
  <c r="X29" i="54"/>
  <c r="X28" i="54"/>
  <c r="X27" i="54"/>
  <c r="X26" i="54"/>
  <c r="X25" i="54"/>
  <c r="X24" i="54"/>
  <c r="X23" i="54"/>
  <c r="X22" i="54"/>
  <c r="X21" i="54"/>
  <c r="X20" i="54"/>
  <c r="X19" i="54"/>
  <c r="X18" i="54"/>
  <c r="X17" i="54"/>
  <c r="X16" i="54"/>
  <c r="X15" i="54"/>
  <c r="X14" i="54"/>
  <c r="X13" i="54"/>
  <c r="X12" i="54"/>
  <c r="X10" i="54"/>
  <c r="W35" i="54"/>
  <c r="W34" i="54"/>
  <c r="W33" i="54"/>
  <c r="W32" i="54"/>
  <c r="W31" i="54"/>
  <c r="W30" i="54"/>
  <c r="W29" i="54"/>
  <c r="W28" i="54"/>
  <c r="W27" i="54"/>
  <c r="W26" i="54"/>
  <c r="W25" i="54"/>
  <c r="W24" i="54"/>
  <c r="W23" i="54"/>
  <c r="W22" i="54"/>
  <c r="W21" i="54"/>
  <c r="W20" i="54"/>
  <c r="W19" i="54"/>
  <c r="W18" i="54"/>
  <c r="W17" i="54"/>
  <c r="W16" i="54"/>
  <c r="W15" i="54"/>
  <c r="W14" i="54"/>
  <c r="W13" i="54"/>
  <c r="W12" i="54"/>
  <c r="W10" i="54"/>
  <c r="V35" i="54"/>
  <c r="V34" i="54"/>
  <c r="V33" i="54"/>
  <c r="V32" i="54"/>
  <c r="V31" i="54"/>
  <c r="V30" i="54"/>
  <c r="V29" i="54"/>
  <c r="V28" i="54"/>
  <c r="V27" i="54"/>
  <c r="V26" i="54"/>
  <c r="V25" i="54"/>
  <c r="V24" i="54"/>
  <c r="V23" i="54"/>
  <c r="V22" i="54"/>
  <c r="V21" i="54"/>
  <c r="V20" i="54"/>
  <c r="V19" i="54"/>
  <c r="V18" i="54"/>
  <c r="V17" i="54"/>
  <c r="V16" i="54"/>
  <c r="V15" i="54"/>
  <c r="V14" i="54"/>
  <c r="V13" i="54"/>
  <c r="V12" i="54"/>
  <c r="V11" i="54"/>
  <c r="V10" i="54"/>
  <c r="U35" i="54"/>
  <c r="U34" i="54"/>
  <c r="U33" i="54"/>
  <c r="U32" i="54"/>
  <c r="U31" i="54"/>
  <c r="U30" i="54"/>
  <c r="U29" i="54"/>
  <c r="U28" i="54"/>
  <c r="U27" i="54"/>
  <c r="U26" i="54"/>
  <c r="U25" i="54"/>
  <c r="U24" i="54"/>
  <c r="U23" i="54"/>
  <c r="U22" i="54"/>
  <c r="U21" i="54"/>
  <c r="U20" i="54"/>
  <c r="U19" i="54"/>
  <c r="U18" i="54"/>
  <c r="U17" i="54"/>
  <c r="U16" i="54"/>
  <c r="U15" i="54"/>
  <c r="U14" i="54"/>
  <c r="U13" i="54"/>
  <c r="U12" i="54"/>
  <c r="U11" i="54"/>
  <c r="U10" i="54"/>
  <c r="T35" i="54"/>
  <c r="Q35" i="54"/>
  <c r="T34" i="54"/>
  <c r="Q34" i="54"/>
  <c r="T33" i="54"/>
  <c r="Q33" i="54"/>
  <c r="T32" i="54"/>
  <c r="Q32" i="54"/>
  <c r="T31" i="54"/>
  <c r="Q31" i="54"/>
  <c r="T30" i="54"/>
  <c r="Q30" i="54"/>
  <c r="T29" i="54"/>
  <c r="Q29" i="54"/>
  <c r="T28" i="54"/>
  <c r="Q28" i="54"/>
  <c r="T27" i="54"/>
  <c r="Q27" i="54"/>
  <c r="T26" i="54"/>
  <c r="Q26" i="54"/>
  <c r="T25" i="54"/>
  <c r="Q25" i="54"/>
  <c r="T24" i="54"/>
  <c r="Q24" i="54"/>
  <c r="T23" i="54"/>
  <c r="Q23" i="54"/>
  <c r="T22" i="54"/>
  <c r="Q22" i="54"/>
  <c r="T21" i="54"/>
  <c r="Q21" i="54"/>
  <c r="T20" i="54"/>
  <c r="Q20" i="54"/>
  <c r="T19" i="54"/>
  <c r="Q19" i="54"/>
  <c r="T18" i="54"/>
  <c r="Q18" i="54"/>
  <c r="T17" i="54"/>
  <c r="Q17" i="54"/>
  <c r="T16" i="54"/>
  <c r="Q16" i="54"/>
  <c r="T15" i="54"/>
  <c r="Q15" i="54"/>
  <c r="T14" i="54"/>
  <c r="Q14" i="54"/>
  <c r="T13" i="54"/>
  <c r="Q13" i="54"/>
  <c r="T12" i="54"/>
  <c r="Q12" i="54"/>
  <c r="T11" i="54"/>
  <c r="Q11" i="54"/>
  <c r="S10" i="54"/>
  <c r="R10" i="54"/>
  <c r="P10" i="54"/>
  <c r="O10" i="54"/>
  <c r="N35" i="54"/>
  <c r="K35" i="54"/>
  <c r="N34" i="54"/>
  <c r="K34" i="54"/>
  <c r="N33" i="54"/>
  <c r="K33" i="54"/>
  <c r="N32" i="54"/>
  <c r="K32" i="54"/>
  <c r="N31" i="54"/>
  <c r="K31" i="54"/>
  <c r="N30" i="54"/>
  <c r="K30" i="54"/>
  <c r="N29" i="54"/>
  <c r="K29" i="54"/>
  <c r="N28" i="54"/>
  <c r="K28" i="54"/>
  <c r="N27" i="54"/>
  <c r="K27" i="54"/>
  <c r="N26" i="54"/>
  <c r="K26" i="54"/>
  <c r="N25" i="54"/>
  <c r="K25" i="54"/>
  <c r="N24" i="54"/>
  <c r="K24" i="54"/>
  <c r="N23" i="54"/>
  <c r="K23" i="54"/>
  <c r="N22" i="54"/>
  <c r="K22" i="54"/>
  <c r="N21" i="54"/>
  <c r="K21" i="54"/>
  <c r="N20" i="54"/>
  <c r="K20" i="54"/>
  <c r="N19" i="54"/>
  <c r="K19" i="54"/>
  <c r="N18" i="54"/>
  <c r="K18" i="54"/>
  <c r="N17" i="54"/>
  <c r="K17" i="54"/>
  <c r="N16" i="54"/>
  <c r="K16" i="54"/>
  <c r="N15" i="54"/>
  <c r="K15" i="54"/>
  <c r="N14" i="54"/>
  <c r="K14" i="54"/>
  <c r="N13" i="54"/>
  <c r="K13" i="54"/>
  <c r="N12" i="54"/>
  <c r="K12" i="54"/>
  <c r="N11" i="54"/>
  <c r="K11" i="54"/>
  <c r="M10" i="54"/>
  <c r="L10" i="54"/>
  <c r="J10" i="54"/>
  <c r="I10" i="54"/>
  <c r="R13" i="40"/>
  <c r="Q13" i="40"/>
  <c r="R12" i="40"/>
  <c r="Q12" i="40"/>
  <c r="R11" i="40"/>
  <c r="R14" i="40" s="1"/>
  <c r="Q11" i="40"/>
  <c r="H35" i="54"/>
  <c r="E35" i="54"/>
  <c r="H34" i="54"/>
  <c r="E34" i="54"/>
  <c r="H33" i="54"/>
  <c r="E33" i="54"/>
  <c r="H32" i="54"/>
  <c r="E32" i="54"/>
  <c r="H31" i="54"/>
  <c r="E31" i="54"/>
  <c r="H30" i="54"/>
  <c r="E30" i="54"/>
  <c r="H29" i="54"/>
  <c r="E29" i="54"/>
  <c r="H28" i="54"/>
  <c r="E28" i="54"/>
  <c r="H27" i="54"/>
  <c r="E27" i="54"/>
  <c r="H26" i="54"/>
  <c r="E26" i="54"/>
  <c r="H25" i="54"/>
  <c r="E25" i="54"/>
  <c r="H24" i="54"/>
  <c r="E24" i="54"/>
  <c r="H23" i="54"/>
  <c r="E23" i="54"/>
  <c r="H22" i="54"/>
  <c r="E22" i="54"/>
  <c r="H21" i="54"/>
  <c r="E21" i="54"/>
  <c r="H20" i="54"/>
  <c r="E20" i="54"/>
  <c r="H19" i="54"/>
  <c r="E19" i="54"/>
  <c r="H18" i="54"/>
  <c r="E18" i="54"/>
  <c r="H17" i="54"/>
  <c r="E17" i="54"/>
  <c r="H16" i="54"/>
  <c r="E16" i="54"/>
  <c r="H15" i="54"/>
  <c r="E15" i="54"/>
  <c r="H14" i="54"/>
  <c r="E14" i="54"/>
  <c r="H13" i="54"/>
  <c r="E13" i="54"/>
  <c r="H12" i="54"/>
  <c r="E12" i="54"/>
  <c r="H11" i="54"/>
  <c r="E11" i="54"/>
  <c r="G10" i="54"/>
  <c r="F10" i="54"/>
  <c r="D10" i="54"/>
  <c r="C10" i="54"/>
  <c r="O10" i="37"/>
  <c r="L10" i="37"/>
  <c r="K10" i="37"/>
  <c r="H10" i="37"/>
  <c r="O10" i="39"/>
  <c r="N10" i="39"/>
  <c r="O34" i="39"/>
  <c r="O33" i="39"/>
  <c r="O32" i="39"/>
  <c r="O31" i="39"/>
  <c r="O30" i="39"/>
  <c r="O29" i="39"/>
  <c r="O28" i="39"/>
  <c r="O27" i="39"/>
  <c r="O26" i="39"/>
  <c r="O25" i="39"/>
  <c r="O24" i="39"/>
  <c r="O23" i="39"/>
  <c r="O22" i="39"/>
  <c r="O21" i="39"/>
  <c r="O20" i="39"/>
  <c r="O19" i="39"/>
  <c r="O18" i="39"/>
  <c r="O17" i="39"/>
  <c r="O16" i="39"/>
  <c r="O15" i="39"/>
  <c r="O14" i="39"/>
  <c r="O13" i="39"/>
  <c r="O12" i="39"/>
  <c r="O11" i="39"/>
  <c r="O9" i="39"/>
  <c r="M9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9" i="39"/>
  <c r="L9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19" i="39"/>
  <c r="E18" i="39"/>
  <c r="E17" i="39"/>
  <c r="E16" i="39"/>
  <c r="E15" i="39"/>
  <c r="E14" i="39"/>
  <c r="E13" i="39"/>
  <c r="E12" i="39"/>
  <c r="E11" i="39"/>
  <c r="E10" i="39"/>
  <c r="D9" i="39"/>
  <c r="C9" i="39"/>
  <c r="D12" i="37"/>
  <c r="H12" i="37"/>
  <c r="O12" i="37"/>
  <c r="K10" i="54" l="1"/>
  <c r="T10" i="54"/>
  <c r="N10" i="54"/>
  <c r="H10" i="54"/>
  <c r="E10" i="54"/>
  <c r="E9" i="39"/>
  <c r="J12" i="45"/>
  <c r="J7" i="3" l="1"/>
  <c r="I7" i="3"/>
  <c r="O24" i="2"/>
  <c r="O11" i="2"/>
  <c r="N29" i="2"/>
  <c r="O10" i="2"/>
  <c r="O9" i="2"/>
  <c r="O8" i="2"/>
  <c r="N10" i="2"/>
  <c r="N9" i="2"/>
  <c r="N8" i="2"/>
  <c r="O32" i="2"/>
  <c r="N32" i="2"/>
  <c r="O31" i="2"/>
  <c r="N31" i="2"/>
  <c r="O30" i="2"/>
  <c r="N30" i="2"/>
  <c r="O29" i="2"/>
  <c r="O28" i="2"/>
  <c r="N28" i="2"/>
  <c r="O27" i="2"/>
  <c r="N27" i="2"/>
  <c r="O26" i="2"/>
  <c r="N26" i="2"/>
  <c r="O25" i="2"/>
  <c r="N25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N11" i="2"/>
  <c r="K7" i="2"/>
  <c r="L7" i="2"/>
  <c r="P21" i="3" l="1"/>
  <c r="P20" i="3"/>
  <c r="P12" i="3"/>
  <c r="P11" i="3"/>
  <c r="P10" i="3"/>
  <c r="O14" i="3"/>
  <c r="O13" i="3"/>
  <c r="O12" i="3"/>
  <c r="O11" i="3"/>
  <c r="O10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O21" i="3"/>
  <c r="O20" i="3"/>
  <c r="P19" i="3"/>
  <c r="O19" i="3"/>
  <c r="P18" i="3"/>
  <c r="O18" i="3"/>
  <c r="P17" i="3"/>
  <c r="O17" i="3"/>
  <c r="P16" i="3"/>
  <c r="O16" i="3"/>
  <c r="P15" i="3"/>
  <c r="O15" i="3"/>
  <c r="P14" i="3"/>
  <c r="P13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H31" i="47"/>
  <c r="H32" i="48"/>
  <c r="H31" i="48"/>
  <c r="J21" i="48" s="1"/>
  <c r="C31" i="47"/>
  <c r="R6" i="50"/>
  <c r="Q6" i="50"/>
  <c r="P9" i="50"/>
  <c r="G16" i="32"/>
  <c r="G15" i="32"/>
  <c r="N14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3" i="29"/>
  <c r="N12" i="29"/>
  <c r="N11" i="29"/>
  <c r="N10" i="29"/>
  <c r="J20" i="48" l="1"/>
  <c r="L9" i="6"/>
  <c r="K9" i="6"/>
  <c r="L10" i="6"/>
  <c r="K10" i="6"/>
  <c r="J10" i="6"/>
  <c r="L14" i="6"/>
  <c r="L13" i="6"/>
  <c r="L12" i="6"/>
  <c r="M9" i="6"/>
  <c r="P34" i="17" l="1"/>
  <c r="P11" i="17"/>
  <c r="Q18" i="21" l="1"/>
  <c r="Q17" i="21"/>
  <c r="Q16" i="21"/>
  <c r="Q15" i="21"/>
  <c r="Q14" i="21"/>
  <c r="Q12" i="21"/>
  <c r="Q11" i="21"/>
  <c r="Q10" i="21"/>
  <c r="Q9" i="21"/>
  <c r="Q8" i="21"/>
  <c r="Q6" i="21"/>
  <c r="Q5" i="21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E7" i="46"/>
  <c r="D7" i="46"/>
  <c r="C7" i="46"/>
  <c r="H9" i="18"/>
  <c r="G9" i="18"/>
  <c r="F9" i="18"/>
  <c r="E9" i="18"/>
  <c r="D9" i="18"/>
  <c r="C9" i="18"/>
  <c r="D19" i="45"/>
  <c r="E18" i="45"/>
  <c r="D18" i="45"/>
  <c r="E17" i="45"/>
  <c r="D17" i="45"/>
  <c r="E16" i="45"/>
  <c r="D16" i="45"/>
  <c r="E15" i="45"/>
  <c r="D15" i="45"/>
  <c r="E14" i="45"/>
  <c r="D14" i="45"/>
  <c r="J13" i="45"/>
  <c r="H13" i="45"/>
  <c r="E13" i="45"/>
  <c r="D13" i="45"/>
  <c r="E12" i="45"/>
  <c r="D12" i="45"/>
  <c r="E11" i="45"/>
  <c r="D11" i="45"/>
  <c r="F9" i="45"/>
  <c r="H18" i="45" s="1"/>
  <c r="D9" i="45"/>
  <c r="C9" i="45"/>
  <c r="D8" i="45"/>
  <c r="F7" i="45"/>
  <c r="G8" i="45" s="1"/>
  <c r="C7" i="45"/>
  <c r="D61" i="44"/>
  <c r="E60" i="44"/>
  <c r="D60" i="44"/>
  <c r="E59" i="44"/>
  <c r="E55" i="44"/>
  <c r="D55" i="44"/>
  <c r="E54" i="44"/>
  <c r="E53" i="44"/>
  <c r="E52" i="44"/>
  <c r="E51" i="44"/>
  <c r="E50" i="44"/>
  <c r="E49" i="44"/>
  <c r="E48" i="44"/>
  <c r="D48" i="44"/>
  <c r="E47" i="44"/>
  <c r="E46" i="44"/>
  <c r="E45" i="44"/>
  <c r="E44" i="44"/>
  <c r="D44" i="44"/>
  <c r="E43" i="44"/>
  <c r="E42" i="44"/>
  <c r="E41" i="44"/>
  <c r="E40" i="44"/>
  <c r="E39" i="44"/>
  <c r="E38" i="44"/>
  <c r="D38" i="44"/>
  <c r="E37" i="44"/>
  <c r="E36" i="44"/>
  <c r="E35" i="44"/>
  <c r="E34" i="44"/>
  <c r="D34" i="44"/>
  <c r="E33" i="44"/>
  <c r="E32" i="44"/>
  <c r="E31" i="44"/>
  <c r="E30" i="44"/>
  <c r="E29" i="44"/>
  <c r="D29" i="44"/>
  <c r="E28" i="44"/>
  <c r="E27" i="44"/>
  <c r="E26" i="44"/>
  <c r="E25" i="44"/>
  <c r="E24" i="44"/>
  <c r="D24" i="44"/>
  <c r="E23" i="44"/>
  <c r="E22" i="44"/>
  <c r="E21" i="44"/>
  <c r="E20" i="44"/>
  <c r="E19" i="44"/>
  <c r="E18" i="44"/>
  <c r="D18" i="44"/>
  <c r="E17" i="44"/>
  <c r="E16" i="44"/>
  <c r="E15" i="44"/>
  <c r="E14" i="44"/>
  <c r="E13" i="44"/>
  <c r="E12" i="44"/>
  <c r="E11" i="44"/>
  <c r="D11" i="44"/>
  <c r="E10" i="44"/>
  <c r="E9" i="44"/>
  <c r="E8" i="44"/>
  <c r="E7" i="44"/>
  <c r="E6" i="44"/>
  <c r="D6" i="44"/>
  <c r="AA34" i="43"/>
  <c r="T34" i="43"/>
  <c r="I34" i="43"/>
  <c r="M34" i="43" s="1"/>
  <c r="Q34" i="43" s="1"/>
  <c r="H34" i="43"/>
  <c r="L34" i="43" s="1"/>
  <c r="P34" i="43" s="1"/>
  <c r="G34" i="43"/>
  <c r="K34" i="43" s="1"/>
  <c r="O34" i="43" s="1"/>
  <c r="F34" i="43"/>
  <c r="AA33" i="43"/>
  <c r="T33" i="43"/>
  <c r="I33" i="43"/>
  <c r="M33" i="43" s="1"/>
  <c r="Q33" i="43" s="1"/>
  <c r="H33" i="43"/>
  <c r="L33" i="43" s="1"/>
  <c r="P33" i="43" s="1"/>
  <c r="G33" i="43"/>
  <c r="J33" i="43" s="1"/>
  <c r="N33" i="43" s="1"/>
  <c r="R33" i="43" s="1"/>
  <c r="F33" i="43"/>
  <c r="AA32" i="43"/>
  <c r="T32" i="43"/>
  <c r="J32" i="43"/>
  <c r="N32" i="43" s="1"/>
  <c r="R32" i="43" s="1"/>
  <c r="I32" i="43"/>
  <c r="M32" i="43" s="1"/>
  <c r="Q32" i="43" s="1"/>
  <c r="H32" i="43"/>
  <c r="L32" i="43" s="1"/>
  <c r="P32" i="43" s="1"/>
  <c r="G32" i="43"/>
  <c r="K32" i="43" s="1"/>
  <c r="O32" i="43" s="1"/>
  <c r="F32" i="43"/>
  <c r="AA31" i="43"/>
  <c r="T31" i="43"/>
  <c r="I31" i="43"/>
  <c r="M31" i="43" s="1"/>
  <c r="Q31" i="43" s="1"/>
  <c r="H31" i="43"/>
  <c r="L31" i="43" s="1"/>
  <c r="P31" i="43" s="1"/>
  <c r="G31" i="43"/>
  <c r="K31" i="43" s="1"/>
  <c r="O31" i="43" s="1"/>
  <c r="F31" i="43"/>
  <c r="AA30" i="43"/>
  <c r="T30" i="43"/>
  <c r="I30" i="43"/>
  <c r="M30" i="43" s="1"/>
  <c r="Q30" i="43" s="1"/>
  <c r="H30" i="43"/>
  <c r="L30" i="43" s="1"/>
  <c r="P30" i="43" s="1"/>
  <c r="G30" i="43"/>
  <c r="K30" i="43" s="1"/>
  <c r="O30" i="43" s="1"/>
  <c r="F30" i="43"/>
  <c r="AA29" i="43"/>
  <c r="T29" i="43"/>
  <c r="I29" i="43"/>
  <c r="M29" i="43" s="1"/>
  <c r="Q29" i="43" s="1"/>
  <c r="H29" i="43"/>
  <c r="L29" i="43" s="1"/>
  <c r="P29" i="43" s="1"/>
  <c r="G29" i="43"/>
  <c r="J29" i="43" s="1"/>
  <c r="N29" i="43" s="1"/>
  <c r="R29" i="43" s="1"/>
  <c r="F29" i="43"/>
  <c r="AA28" i="43"/>
  <c r="T28" i="43"/>
  <c r="I28" i="43"/>
  <c r="M28" i="43" s="1"/>
  <c r="Q28" i="43" s="1"/>
  <c r="H28" i="43"/>
  <c r="L28" i="43" s="1"/>
  <c r="P28" i="43" s="1"/>
  <c r="G28" i="43"/>
  <c r="K28" i="43" s="1"/>
  <c r="O28" i="43" s="1"/>
  <c r="F28" i="43"/>
  <c r="AA27" i="43"/>
  <c r="T27" i="43"/>
  <c r="J27" i="43"/>
  <c r="N27" i="43" s="1"/>
  <c r="R27" i="43" s="1"/>
  <c r="I27" i="43"/>
  <c r="M27" i="43" s="1"/>
  <c r="Q27" i="43" s="1"/>
  <c r="H27" i="43"/>
  <c r="L27" i="43" s="1"/>
  <c r="P27" i="43" s="1"/>
  <c r="G27" i="43"/>
  <c r="K27" i="43" s="1"/>
  <c r="O27" i="43" s="1"/>
  <c r="F27" i="43"/>
  <c r="AA26" i="43"/>
  <c r="T26" i="43"/>
  <c r="I26" i="43"/>
  <c r="M26" i="43" s="1"/>
  <c r="Q26" i="43" s="1"/>
  <c r="H26" i="43"/>
  <c r="L26" i="43" s="1"/>
  <c r="P26" i="43" s="1"/>
  <c r="G26" i="43"/>
  <c r="K26" i="43" s="1"/>
  <c r="O26" i="43" s="1"/>
  <c r="F26" i="43"/>
  <c r="AA25" i="43"/>
  <c r="T25" i="43"/>
  <c r="I25" i="43"/>
  <c r="M25" i="43" s="1"/>
  <c r="Q25" i="43" s="1"/>
  <c r="H25" i="43"/>
  <c r="L25" i="43" s="1"/>
  <c r="P25" i="43" s="1"/>
  <c r="G25" i="43"/>
  <c r="J25" i="43" s="1"/>
  <c r="N25" i="43" s="1"/>
  <c r="R25" i="43" s="1"/>
  <c r="F25" i="43"/>
  <c r="AA24" i="43"/>
  <c r="T24" i="43"/>
  <c r="I24" i="43"/>
  <c r="M24" i="43" s="1"/>
  <c r="Q24" i="43" s="1"/>
  <c r="H24" i="43"/>
  <c r="L24" i="43" s="1"/>
  <c r="P24" i="43" s="1"/>
  <c r="G24" i="43"/>
  <c r="K24" i="43" s="1"/>
  <c r="O24" i="43" s="1"/>
  <c r="F24" i="43"/>
  <c r="AA23" i="43"/>
  <c r="T23" i="43"/>
  <c r="I23" i="43"/>
  <c r="M23" i="43" s="1"/>
  <c r="Q23" i="43" s="1"/>
  <c r="H23" i="43"/>
  <c r="L23" i="43" s="1"/>
  <c r="P23" i="43" s="1"/>
  <c r="G23" i="43"/>
  <c r="K23" i="43" s="1"/>
  <c r="O23" i="43" s="1"/>
  <c r="F23" i="43"/>
  <c r="AA22" i="43"/>
  <c r="T22" i="43"/>
  <c r="I22" i="43"/>
  <c r="M22" i="43" s="1"/>
  <c r="Q22" i="43" s="1"/>
  <c r="H22" i="43"/>
  <c r="L22" i="43" s="1"/>
  <c r="P22" i="43" s="1"/>
  <c r="G22" i="43"/>
  <c r="K22" i="43" s="1"/>
  <c r="O22" i="43" s="1"/>
  <c r="F22" i="43"/>
  <c r="AA21" i="43"/>
  <c r="T21" i="43"/>
  <c r="I21" i="43"/>
  <c r="M21" i="43" s="1"/>
  <c r="Q21" i="43" s="1"/>
  <c r="H21" i="43"/>
  <c r="L21" i="43" s="1"/>
  <c r="P21" i="43" s="1"/>
  <c r="G21" i="43"/>
  <c r="J21" i="43" s="1"/>
  <c r="N21" i="43" s="1"/>
  <c r="R21" i="43" s="1"/>
  <c r="F21" i="43"/>
  <c r="AA20" i="43"/>
  <c r="T20" i="43"/>
  <c r="I20" i="43"/>
  <c r="M20" i="43" s="1"/>
  <c r="Q20" i="43" s="1"/>
  <c r="H20" i="43"/>
  <c r="L20" i="43" s="1"/>
  <c r="P20" i="43" s="1"/>
  <c r="G20" i="43"/>
  <c r="K20" i="43" s="1"/>
  <c r="O20" i="43" s="1"/>
  <c r="F20" i="43"/>
  <c r="AA19" i="43"/>
  <c r="T19" i="43"/>
  <c r="I19" i="43"/>
  <c r="M19" i="43" s="1"/>
  <c r="Q19" i="43" s="1"/>
  <c r="H19" i="43"/>
  <c r="L19" i="43" s="1"/>
  <c r="P19" i="43" s="1"/>
  <c r="G19" i="43"/>
  <c r="K19" i="43" s="1"/>
  <c r="O19" i="43" s="1"/>
  <c r="F19" i="43"/>
  <c r="AA18" i="43"/>
  <c r="T18" i="43"/>
  <c r="I18" i="43"/>
  <c r="M18" i="43" s="1"/>
  <c r="Q18" i="43" s="1"/>
  <c r="H18" i="43"/>
  <c r="L18" i="43" s="1"/>
  <c r="P18" i="43" s="1"/>
  <c r="G18" i="43"/>
  <c r="K18" i="43" s="1"/>
  <c r="O18" i="43" s="1"/>
  <c r="F18" i="43"/>
  <c r="AA17" i="43"/>
  <c r="T17" i="43"/>
  <c r="I17" i="43"/>
  <c r="M17" i="43" s="1"/>
  <c r="Q17" i="43" s="1"/>
  <c r="H17" i="43"/>
  <c r="L17" i="43" s="1"/>
  <c r="P17" i="43" s="1"/>
  <c r="G17" i="43"/>
  <c r="J17" i="43" s="1"/>
  <c r="N17" i="43" s="1"/>
  <c r="R17" i="43" s="1"/>
  <c r="F17" i="43"/>
  <c r="AA16" i="43"/>
  <c r="T16" i="43"/>
  <c r="I16" i="43"/>
  <c r="M16" i="43" s="1"/>
  <c r="Q16" i="43" s="1"/>
  <c r="H16" i="43"/>
  <c r="L16" i="43" s="1"/>
  <c r="P16" i="43" s="1"/>
  <c r="G16" i="43"/>
  <c r="K16" i="43" s="1"/>
  <c r="O16" i="43" s="1"/>
  <c r="F16" i="43"/>
  <c r="AA15" i="43"/>
  <c r="T15" i="43"/>
  <c r="I15" i="43"/>
  <c r="M15" i="43" s="1"/>
  <c r="Q15" i="43" s="1"/>
  <c r="H15" i="43"/>
  <c r="L15" i="43" s="1"/>
  <c r="P15" i="43" s="1"/>
  <c r="G15" i="43"/>
  <c r="K15" i="43" s="1"/>
  <c r="O15" i="43" s="1"/>
  <c r="F15" i="43"/>
  <c r="AA14" i="43"/>
  <c r="T14" i="43"/>
  <c r="I14" i="43"/>
  <c r="M14" i="43" s="1"/>
  <c r="Q14" i="43" s="1"/>
  <c r="H14" i="43"/>
  <c r="L14" i="43" s="1"/>
  <c r="G14" i="43"/>
  <c r="K14" i="43" s="1"/>
  <c r="O14" i="43" s="1"/>
  <c r="F14" i="43"/>
  <c r="AA13" i="43"/>
  <c r="T13" i="43"/>
  <c r="I13" i="43"/>
  <c r="M13" i="43" s="1"/>
  <c r="Q13" i="43" s="1"/>
  <c r="H13" i="43"/>
  <c r="L13" i="43" s="1"/>
  <c r="P13" i="43" s="1"/>
  <c r="G13" i="43"/>
  <c r="J13" i="43" s="1"/>
  <c r="N13" i="43" s="1"/>
  <c r="R13" i="43" s="1"/>
  <c r="F13" i="43"/>
  <c r="AA12" i="43"/>
  <c r="T12" i="43"/>
  <c r="I12" i="43"/>
  <c r="M12" i="43" s="1"/>
  <c r="Q12" i="43" s="1"/>
  <c r="H12" i="43"/>
  <c r="L12" i="43" s="1"/>
  <c r="P12" i="43" s="1"/>
  <c r="G12" i="43"/>
  <c r="K12" i="43" s="1"/>
  <c r="O12" i="43" s="1"/>
  <c r="F12" i="43"/>
  <c r="AA11" i="43"/>
  <c r="T11" i="43"/>
  <c r="M11" i="43"/>
  <c r="Q11" i="43" s="1"/>
  <c r="I11" i="43"/>
  <c r="H11" i="43"/>
  <c r="L11" i="43" s="1"/>
  <c r="P11" i="43" s="1"/>
  <c r="G11" i="43"/>
  <c r="K11" i="43" s="1"/>
  <c r="O11" i="43" s="1"/>
  <c r="F11" i="43"/>
  <c r="AA10" i="43"/>
  <c r="T10" i="43"/>
  <c r="L10" i="43"/>
  <c r="P10" i="43" s="1"/>
  <c r="I10" i="43"/>
  <c r="H10" i="43"/>
  <c r="G10" i="43"/>
  <c r="K10" i="43" s="1"/>
  <c r="O10" i="43" s="1"/>
  <c r="F10" i="43"/>
  <c r="AG9" i="43"/>
  <c r="AF9" i="43"/>
  <c r="AE9" i="43"/>
  <c r="AD9" i="43"/>
  <c r="AC9" i="43"/>
  <c r="AB9" i="43"/>
  <c r="AA9" i="43"/>
  <c r="Z9" i="43"/>
  <c r="Y9" i="43"/>
  <c r="X9" i="43"/>
  <c r="W9" i="43"/>
  <c r="V9" i="43"/>
  <c r="U9" i="43"/>
  <c r="T9" i="43"/>
  <c r="F9" i="43"/>
  <c r="E9" i="43"/>
  <c r="D9" i="43"/>
  <c r="C9" i="43"/>
  <c r="P33" i="17"/>
  <c r="P32" i="17"/>
  <c r="O32" i="17"/>
  <c r="M32" i="17"/>
  <c r="P31" i="17"/>
  <c r="O31" i="17"/>
  <c r="M31" i="17"/>
  <c r="P30" i="17"/>
  <c r="O30" i="17"/>
  <c r="M30" i="17"/>
  <c r="P29" i="17"/>
  <c r="O29" i="17"/>
  <c r="M29" i="17"/>
  <c r="P28" i="17"/>
  <c r="O28" i="17"/>
  <c r="M28" i="17"/>
  <c r="P27" i="17"/>
  <c r="O27" i="17"/>
  <c r="M27" i="17"/>
  <c r="P26" i="17"/>
  <c r="O26" i="17"/>
  <c r="M26" i="17"/>
  <c r="P25" i="17"/>
  <c r="O25" i="17"/>
  <c r="P24" i="17"/>
  <c r="O24" i="17"/>
  <c r="P23" i="17"/>
  <c r="O23" i="17"/>
  <c r="P22" i="17"/>
  <c r="O22" i="17"/>
  <c r="P21" i="17"/>
  <c r="O21" i="17"/>
  <c r="P20" i="17"/>
  <c r="O20" i="17"/>
  <c r="P19" i="17"/>
  <c r="O19" i="17"/>
  <c r="P18" i="17"/>
  <c r="O18" i="17"/>
  <c r="P17" i="17"/>
  <c r="O17" i="17"/>
  <c r="P16" i="17"/>
  <c r="O16" i="17"/>
  <c r="P15" i="17"/>
  <c r="O15" i="17"/>
  <c r="P14" i="17"/>
  <c r="O14" i="17"/>
  <c r="P13" i="17"/>
  <c r="O13" i="17"/>
  <c r="P12" i="17"/>
  <c r="O12" i="17"/>
  <c r="O11" i="17"/>
  <c r="E9" i="17"/>
  <c r="D9" i="17"/>
  <c r="C9" i="17"/>
  <c r="D61" i="42"/>
  <c r="E60" i="42"/>
  <c r="D60" i="42"/>
  <c r="E59" i="42"/>
  <c r="E58" i="42"/>
  <c r="E57" i="42"/>
  <c r="E56" i="42"/>
  <c r="E55" i="42"/>
  <c r="D55" i="42"/>
  <c r="E54" i="42"/>
  <c r="E53" i="42"/>
  <c r="E52" i="42"/>
  <c r="E51" i="42"/>
  <c r="E50" i="42"/>
  <c r="E49" i="42"/>
  <c r="E48" i="42"/>
  <c r="D48" i="42"/>
  <c r="E47" i="42"/>
  <c r="E46" i="42"/>
  <c r="E45" i="42"/>
  <c r="E44" i="42"/>
  <c r="D44" i="42"/>
  <c r="E43" i="42"/>
  <c r="E42" i="42"/>
  <c r="E41" i="42"/>
  <c r="E40" i="42"/>
  <c r="E39" i="42"/>
  <c r="E38" i="42"/>
  <c r="D38" i="42"/>
  <c r="E37" i="42"/>
  <c r="E36" i="42"/>
  <c r="E35" i="42"/>
  <c r="E34" i="42"/>
  <c r="D34" i="42"/>
  <c r="E33" i="42"/>
  <c r="E32" i="42"/>
  <c r="E31" i="42"/>
  <c r="E30" i="42"/>
  <c r="E29" i="42"/>
  <c r="D29" i="42"/>
  <c r="E28" i="42"/>
  <c r="E27" i="42"/>
  <c r="E26" i="42"/>
  <c r="E25" i="42"/>
  <c r="E24" i="42"/>
  <c r="D24" i="42"/>
  <c r="E23" i="42"/>
  <c r="E22" i="42"/>
  <c r="E21" i="42"/>
  <c r="E20" i="42"/>
  <c r="E19" i="42"/>
  <c r="E18" i="42"/>
  <c r="D18" i="42"/>
  <c r="E17" i="42"/>
  <c r="E16" i="42"/>
  <c r="E15" i="42"/>
  <c r="E14" i="42"/>
  <c r="E13" i="42"/>
  <c r="E12" i="42"/>
  <c r="E11" i="42"/>
  <c r="D11" i="42"/>
  <c r="E10" i="42"/>
  <c r="E9" i="42"/>
  <c r="E8" i="42"/>
  <c r="E7" i="42"/>
  <c r="E6" i="42"/>
  <c r="D6" i="42"/>
  <c r="H19" i="41"/>
  <c r="G19" i="41"/>
  <c r="F19" i="41"/>
  <c r="E19" i="41"/>
  <c r="D19" i="41"/>
  <c r="H18" i="41"/>
  <c r="G18" i="41"/>
  <c r="F18" i="41"/>
  <c r="E18" i="41"/>
  <c r="D18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H8" i="41"/>
  <c r="G8" i="41"/>
  <c r="H7" i="41"/>
  <c r="G7" i="41"/>
  <c r="E58" i="34"/>
  <c r="E56" i="34"/>
  <c r="E54" i="34"/>
  <c r="E52" i="34"/>
  <c r="E50" i="34"/>
  <c r="E48" i="34"/>
  <c r="E46" i="34"/>
  <c r="E44" i="34"/>
  <c r="E42" i="34"/>
  <c r="E40" i="34"/>
  <c r="E38" i="34"/>
  <c r="E36" i="34"/>
  <c r="E34" i="34"/>
  <c r="E32" i="34"/>
  <c r="E30" i="34"/>
  <c r="E28" i="34"/>
  <c r="E26" i="34"/>
  <c r="E24" i="34"/>
  <c r="E22" i="34"/>
  <c r="E20" i="34"/>
  <c r="E18" i="34"/>
  <c r="E16" i="34"/>
  <c r="E14" i="34"/>
  <c r="E12" i="34"/>
  <c r="E10" i="34"/>
  <c r="G8" i="34"/>
  <c r="F8" i="34"/>
  <c r="E8" i="34"/>
  <c r="D8" i="34"/>
  <c r="M34" i="39"/>
  <c r="L34" i="39"/>
  <c r="K34" i="39"/>
  <c r="H34" i="39"/>
  <c r="M33" i="39"/>
  <c r="L33" i="39"/>
  <c r="K33" i="39"/>
  <c r="H33" i="39"/>
  <c r="M32" i="39"/>
  <c r="L32" i="39"/>
  <c r="K32" i="39"/>
  <c r="H32" i="39"/>
  <c r="M31" i="39"/>
  <c r="L31" i="39"/>
  <c r="K31" i="39"/>
  <c r="H31" i="39"/>
  <c r="M30" i="39"/>
  <c r="L30" i="39"/>
  <c r="K30" i="39"/>
  <c r="H30" i="39"/>
  <c r="M29" i="39"/>
  <c r="L29" i="39"/>
  <c r="K29" i="39"/>
  <c r="H29" i="39"/>
  <c r="M28" i="39"/>
  <c r="L28" i="39"/>
  <c r="K28" i="39"/>
  <c r="H28" i="39"/>
  <c r="M27" i="39"/>
  <c r="L27" i="39"/>
  <c r="K27" i="39"/>
  <c r="H27" i="39"/>
  <c r="M26" i="39"/>
  <c r="L26" i="39"/>
  <c r="K26" i="39"/>
  <c r="H26" i="39"/>
  <c r="M25" i="39"/>
  <c r="L25" i="39"/>
  <c r="K25" i="39"/>
  <c r="H25" i="39"/>
  <c r="M24" i="39"/>
  <c r="L24" i="39"/>
  <c r="K24" i="39"/>
  <c r="H24" i="39"/>
  <c r="M23" i="39"/>
  <c r="L23" i="39"/>
  <c r="K23" i="39"/>
  <c r="H23" i="39"/>
  <c r="M22" i="39"/>
  <c r="L22" i="39"/>
  <c r="K22" i="39"/>
  <c r="H22" i="39"/>
  <c r="M21" i="39"/>
  <c r="L21" i="39"/>
  <c r="K21" i="39"/>
  <c r="H21" i="39"/>
  <c r="M20" i="39"/>
  <c r="L20" i="39"/>
  <c r="K20" i="39"/>
  <c r="H20" i="39"/>
  <c r="M19" i="39"/>
  <c r="L19" i="39"/>
  <c r="K19" i="39"/>
  <c r="H19" i="39"/>
  <c r="M18" i="39"/>
  <c r="L18" i="39"/>
  <c r="K18" i="39"/>
  <c r="H18" i="39"/>
  <c r="M17" i="39"/>
  <c r="L17" i="39"/>
  <c r="K17" i="39"/>
  <c r="H17" i="39"/>
  <c r="M16" i="39"/>
  <c r="L16" i="39"/>
  <c r="K16" i="39"/>
  <c r="H16" i="39"/>
  <c r="M15" i="39"/>
  <c r="L15" i="39"/>
  <c r="K15" i="39"/>
  <c r="H15" i="39"/>
  <c r="M14" i="39"/>
  <c r="L14" i="39"/>
  <c r="K14" i="39"/>
  <c r="H14" i="39"/>
  <c r="M13" i="39"/>
  <c r="L13" i="39"/>
  <c r="K13" i="39"/>
  <c r="H13" i="39"/>
  <c r="M12" i="39"/>
  <c r="L12" i="39"/>
  <c r="K12" i="39"/>
  <c r="H12" i="39"/>
  <c r="M11" i="39"/>
  <c r="L11" i="39"/>
  <c r="K11" i="39"/>
  <c r="H11" i="39"/>
  <c r="M10" i="39"/>
  <c r="L10" i="39"/>
  <c r="K10" i="39"/>
  <c r="H10" i="39"/>
  <c r="K9" i="39"/>
  <c r="J9" i="39"/>
  <c r="I9" i="39"/>
  <c r="H9" i="39"/>
  <c r="G9" i="39"/>
  <c r="F9" i="39"/>
  <c r="N35" i="40"/>
  <c r="K35" i="40"/>
  <c r="J35" i="40"/>
  <c r="I35" i="40"/>
  <c r="H35" i="40"/>
  <c r="E35" i="40"/>
  <c r="C35" i="40"/>
  <c r="N34" i="40"/>
  <c r="K34" i="40"/>
  <c r="J34" i="40"/>
  <c r="I34" i="40"/>
  <c r="H34" i="40"/>
  <c r="E34" i="40"/>
  <c r="C34" i="40"/>
  <c r="N33" i="40"/>
  <c r="K33" i="40"/>
  <c r="J33" i="40"/>
  <c r="I33" i="40"/>
  <c r="H33" i="40"/>
  <c r="E33" i="40"/>
  <c r="C33" i="40"/>
  <c r="N32" i="40"/>
  <c r="K32" i="40"/>
  <c r="J32" i="40"/>
  <c r="I32" i="40"/>
  <c r="H32" i="40"/>
  <c r="E32" i="40"/>
  <c r="C32" i="40"/>
  <c r="N31" i="40"/>
  <c r="K31" i="40"/>
  <c r="J31" i="40"/>
  <c r="I31" i="40"/>
  <c r="H31" i="40"/>
  <c r="E31" i="40"/>
  <c r="C31" i="40"/>
  <c r="N30" i="40"/>
  <c r="K30" i="40"/>
  <c r="J30" i="40"/>
  <c r="I30" i="40"/>
  <c r="H30" i="40"/>
  <c r="E30" i="40"/>
  <c r="C30" i="40"/>
  <c r="N29" i="40"/>
  <c r="K29" i="40"/>
  <c r="J29" i="40"/>
  <c r="I29" i="40"/>
  <c r="H29" i="40"/>
  <c r="E29" i="40"/>
  <c r="C29" i="40"/>
  <c r="N28" i="40"/>
  <c r="K28" i="40"/>
  <c r="J28" i="40"/>
  <c r="I28" i="40"/>
  <c r="H28" i="40"/>
  <c r="E28" i="40"/>
  <c r="C28" i="40"/>
  <c r="N27" i="40"/>
  <c r="K27" i="40"/>
  <c r="J27" i="40"/>
  <c r="I27" i="40"/>
  <c r="H27" i="40"/>
  <c r="E27" i="40"/>
  <c r="C27" i="40"/>
  <c r="N26" i="40"/>
  <c r="K26" i="40"/>
  <c r="J26" i="40"/>
  <c r="I26" i="40"/>
  <c r="H26" i="40"/>
  <c r="E26" i="40"/>
  <c r="C26" i="40"/>
  <c r="N25" i="40"/>
  <c r="K25" i="40"/>
  <c r="J25" i="40"/>
  <c r="I25" i="40"/>
  <c r="H25" i="40"/>
  <c r="E25" i="40"/>
  <c r="C25" i="40"/>
  <c r="N24" i="40"/>
  <c r="K24" i="40"/>
  <c r="J24" i="40"/>
  <c r="I24" i="40"/>
  <c r="H24" i="40"/>
  <c r="E24" i="40"/>
  <c r="C24" i="40"/>
  <c r="N23" i="40"/>
  <c r="K23" i="40"/>
  <c r="J23" i="40"/>
  <c r="I23" i="40"/>
  <c r="H23" i="40"/>
  <c r="E23" i="40"/>
  <c r="C23" i="40"/>
  <c r="N22" i="40"/>
  <c r="K22" i="40"/>
  <c r="J22" i="40"/>
  <c r="I22" i="40"/>
  <c r="H22" i="40"/>
  <c r="E22" i="40"/>
  <c r="C22" i="40"/>
  <c r="N21" i="40"/>
  <c r="K21" i="40"/>
  <c r="J21" i="40"/>
  <c r="I21" i="40"/>
  <c r="H21" i="40"/>
  <c r="E21" i="40"/>
  <c r="C21" i="40"/>
  <c r="N20" i="40"/>
  <c r="K20" i="40"/>
  <c r="J20" i="40"/>
  <c r="I20" i="40"/>
  <c r="H20" i="40"/>
  <c r="E20" i="40"/>
  <c r="C20" i="40"/>
  <c r="N19" i="40"/>
  <c r="K19" i="40"/>
  <c r="J19" i="40"/>
  <c r="I19" i="40"/>
  <c r="H19" i="40"/>
  <c r="E19" i="40"/>
  <c r="C19" i="40"/>
  <c r="N18" i="40"/>
  <c r="K18" i="40"/>
  <c r="J18" i="40"/>
  <c r="I18" i="40"/>
  <c r="H18" i="40"/>
  <c r="E18" i="40"/>
  <c r="C18" i="40"/>
  <c r="N17" i="40"/>
  <c r="K17" i="40"/>
  <c r="J17" i="40"/>
  <c r="I17" i="40"/>
  <c r="H17" i="40"/>
  <c r="E17" i="40"/>
  <c r="C17" i="40"/>
  <c r="N16" i="40"/>
  <c r="K16" i="40"/>
  <c r="J16" i="40"/>
  <c r="I16" i="40"/>
  <c r="H16" i="40"/>
  <c r="E16" i="40"/>
  <c r="C16" i="40"/>
  <c r="N15" i="40"/>
  <c r="K15" i="40"/>
  <c r="J15" i="40"/>
  <c r="I15" i="40"/>
  <c r="H15" i="40"/>
  <c r="E15" i="40"/>
  <c r="C15" i="40"/>
  <c r="N14" i="40"/>
  <c r="K14" i="40"/>
  <c r="J14" i="40"/>
  <c r="I14" i="40"/>
  <c r="H14" i="40"/>
  <c r="E14" i="40"/>
  <c r="C14" i="40"/>
  <c r="N13" i="40"/>
  <c r="K13" i="40"/>
  <c r="J13" i="40"/>
  <c r="I13" i="40"/>
  <c r="H13" i="40"/>
  <c r="E13" i="40"/>
  <c r="C13" i="40"/>
  <c r="N12" i="40"/>
  <c r="K12" i="40"/>
  <c r="J12" i="40"/>
  <c r="I12" i="40"/>
  <c r="H12" i="40"/>
  <c r="E12" i="40"/>
  <c r="C12" i="40"/>
  <c r="N11" i="40"/>
  <c r="K11" i="40"/>
  <c r="J11" i="40"/>
  <c r="I11" i="40"/>
  <c r="H11" i="40"/>
  <c r="E11" i="40"/>
  <c r="C11" i="40"/>
  <c r="N10" i="40"/>
  <c r="M10" i="40"/>
  <c r="L10" i="40"/>
  <c r="K10" i="40"/>
  <c r="J10" i="40"/>
  <c r="I10" i="40"/>
  <c r="H10" i="40"/>
  <c r="G10" i="40"/>
  <c r="F10" i="40"/>
  <c r="E10" i="40"/>
  <c r="D10" i="40"/>
  <c r="C10" i="40"/>
  <c r="N32" i="37"/>
  <c r="M32" i="37"/>
  <c r="L32" i="37"/>
  <c r="K32" i="37"/>
  <c r="J32" i="37"/>
  <c r="I32" i="37"/>
  <c r="H32" i="37"/>
  <c r="G32" i="37"/>
  <c r="F32" i="37"/>
  <c r="D32" i="37"/>
  <c r="N31" i="37"/>
  <c r="M31" i="37"/>
  <c r="L31" i="37"/>
  <c r="K31" i="37"/>
  <c r="J31" i="37"/>
  <c r="I31" i="37"/>
  <c r="H31" i="37"/>
  <c r="G31" i="37"/>
  <c r="F31" i="37"/>
  <c r="D31" i="37"/>
  <c r="N30" i="37"/>
  <c r="M30" i="37"/>
  <c r="L30" i="37"/>
  <c r="K30" i="37"/>
  <c r="J30" i="37"/>
  <c r="I30" i="37"/>
  <c r="H30" i="37"/>
  <c r="G30" i="37"/>
  <c r="F30" i="37"/>
  <c r="D30" i="37"/>
  <c r="N29" i="37"/>
  <c r="M29" i="37"/>
  <c r="L29" i="37"/>
  <c r="K29" i="37"/>
  <c r="J29" i="37"/>
  <c r="I29" i="37"/>
  <c r="H29" i="37"/>
  <c r="G29" i="37"/>
  <c r="F29" i="37"/>
  <c r="D29" i="37"/>
  <c r="N28" i="37"/>
  <c r="M28" i="37"/>
  <c r="J28" i="37"/>
  <c r="H28" i="37"/>
  <c r="G28" i="37"/>
  <c r="F28" i="37"/>
  <c r="D28" i="37"/>
  <c r="N27" i="37"/>
  <c r="M27" i="37"/>
  <c r="J27" i="37"/>
  <c r="I27" i="37"/>
  <c r="H27" i="37"/>
  <c r="G27" i="37"/>
  <c r="F27" i="37"/>
  <c r="D27" i="37"/>
  <c r="N26" i="37"/>
  <c r="M26" i="37"/>
  <c r="L26" i="37"/>
  <c r="K26" i="37"/>
  <c r="J26" i="37"/>
  <c r="I26" i="37"/>
  <c r="H26" i="37"/>
  <c r="G26" i="37"/>
  <c r="F26" i="37"/>
  <c r="D26" i="37"/>
  <c r="N25" i="37"/>
  <c r="M25" i="37"/>
  <c r="L25" i="37"/>
  <c r="K25" i="37"/>
  <c r="J25" i="37"/>
  <c r="I25" i="37"/>
  <c r="H25" i="37"/>
  <c r="G25" i="37"/>
  <c r="F25" i="37"/>
  <c r="D25" i="37"/>
  <c r="N23" i="37"/>
  <c r="M23" i="37"/>
  <c r="L23" i="37"/>
  <c r="K23" i="37"/>
  <c r="I23" i="37"/>
  <c r="G23" i="37"/>
  <c r="N22" i="37"/>
  <c r="M22" i="37"/>
  <c r="L22" i="37"/>
  <c r="K22" i="37"/>
  <c r="I22" i="37"/>
  <c r="G22" i="37"/>
  <c r="N17" i="37"/>
  <c r="M17" i="37"/>
  <c r="L17" i="37"/>
  <c r="K17" i="37"/>
  <c r="J17" i="37"/>
  <c r="H17" i="37"/>
  <c r="F17" i="37"/>
  <c r="D17" i="37"/>
  <c r="N16" i="37"/>
  <c r="M16" i="37"/>
  <c r="L16" i="37"/>
  <c r="K16" i="37"/>
  <c r="J16" i="37"/>
  <c r="H16" i="37"/>
  <c r="F16" i="37"/>
  <c r="D16" i="37"/>
  <c r="N15" i="37"/>
  <c r="M15" i="37"/>
  <c r="L15" i="37"/>
  <c r="K15" i="37"/>
  <c r="J15" i="37"/>
  <c r="H15" i="37"/>
  <c r="F15" i="37"/>
  <c r="D15" i="37"/>
  <c r="N14" i="37"/>
  <c r="M14" i="37"/>
  <c r="L14" i="37"/>
  <c r="K14" i="37"/>
  <c r="J14" i="37"/>
  <c r="H14" i="37"/>
  <c r="F14" i="37"/>
  <c r="D14" i="37"/>
  <c r="N13" i="37"/>
  <c r="M13" i="37"/>
  <c r="L13" i="37"/>
  <c r="K13" i="37"/>
  <c r="J13" i="37"/>
  <c r="F13" i="37"/>
  <c r="D13" i="37"/>
  <c r="N12" i="37"/>
  <c r="M12" i="37"/>
  <c r="L12" i="37"/>
  <c r="J12" i="37"/>
  <c r="F12" i="37"/>
  <c r="N11" i="37"/>
  <c r="M11" i="37"/>
  <c r="L11" i="37"/>
  <c r="K11" i="37"/>
  <c r="J11" i="37"/>
  <c r="H11" i="37"/>
  <c r="F11" i="37"/>
  <c r="D11" i="37"/>
  <c r="N10" i="37"/>
  <c r="M10" i="37"/>
  <c r="J10" i="37"/>
  <c r="F10" i="37"/>
  <c r="D10" i="37"/>
  <c r="N8" i="37"/>
  <c r="M8" i="37"/>
  <c r="L8" i="37"/>
  <c r="K8" i="37"/>
  <c r="N7" i="37"/>
  <c r="M7" i="37"/>
  <c r="L7" i="37"/>
  <c r="K7" i="37"/>
  <c r="I30" i="3"/>
  <c r="J30" i="3" s="1"/>
  <c r="I29" i="3"/>
  <c r="J29" i="3" s="1"/>
  <c r="I28" i="3"/>
  <c r="J28" i="3" s="1"/>
  <c r="I27" i="3"/>
  <c r="J27" i="3" s="1"/>
  <c r="J26" i="3"/>
  <c r="I26" i="3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8" i="3"/>
  <c r="J8" i="3" s="1"/>
  <c r="H7" i="3"/>
  <c r="G7" i="3"/>
  <c r="F7" i="3"/>
  <c r="E7" i="3"/>
  <c r="D7" i="3"/>
  <c r="C7" i="3"/>
  <c r="M32" i="52"/>
  <c r="L32" i="52"/>
  <c r="K32" i="52"/>
  <c r="J32" i="52"/>
  <c r="I32" i="52"/>
  <c r="H32" i="52"/>
  <c r="G32" i="52"/>
  <c r="M31" i="52"/>
  <c r="L31" i="52"/>
  <c r="K31" i="52"/>
  <c r="J31" i="52"/>
  <c r="I31" i="52"/>
  <c r="H31" i="52"/>
  <c r="G31" i="52"/>
  <c r="F31" i="52"/>
  <c r="M30" i="52"/>
  <c r="L30" i="52"/>
  <c r="K30" i="52"/>
  <c r="J30" i="52"/>
  <c r="I30" i="52"/>
  <c r="H30" i="52"/>
  <c r="G30" i="52"/>
  <c r="F30" i="52"/>
  <c r="M28" i="52"/>
  <c r="L28" i="52"/>
  <c r="K28" i="52"/>
  <c r="J28" i="52"/>
  <c r="I28" i="52"/>
  <c r="H28" i="52"/>
  <c r="G28" i="52"/>
  <c r="M27" i="52"/>
  <c r="L27" i="52"/>
  <c r="K27" i="52"/>
  <c r="J27" i="52"/>
  <c r="I27" i="52"/>
  <c r="H27" i="52"/>
  <c r="G27" i="52"/>
  <c r="F27" i="52"/>
  <c r="M26" i="52"/>
  <c r="L26" i="52"/>
  <c r="K26" i="52"/>
  <c r="J26" i="52"/>
  <c r="I26" i="52"/>
  <c r="H26" i="52"/>
  <c r="G26" i="52"/>
  <c r="F26" i="52"/>
  <c r="M24" i="52"/>
  <c r="L24" i="52"/>
  <c r="K24" i="52"/>
  <c r="J24" i="52"/>
  <c r="I24" i="52"/>
  <c r="H24" i="52"/>
  <c r="G24" i="52"/>
  <c r="M23" i="52"/>
  <c r="L23" i="52"/>
  <c r="K23" i="52"/>
  <c r="J23" i="52"/>
  <c r="I23" i="52"/>
  <c r="H23" i="52"/>
  <c r="G23" i="52"/>
  <c r="F23" i="52"/>
  <c r="M22" i="52"/>
  <c r="L22" i="52"/>
  <c r="K22" i="52"/>
  <c r="J22" i="52"/>
  <c r="I22" i="52"/>
  <c r="H22" i="52"/>
  <c r="G22" i="52"/>
  <c r="F22" i="52"/>
  <c r="I21" i="52"/>
  <c r="H21" i="52"/>
  <c r="M20" i="52"/>
  <c r="M21" i="52" s="1"/>
  <c r="L20" i="52"/>
  <c r="L21" i="52" s="1"/>
  <c r="K20" i="52"/>
  <c r="K21" i="52" s="1"/>
  <c r="J20" i="52"/>
  <c r="J21" i="52" s="1"/>
  <c r="I20" i="52"/>
  <c r="H20" i="52"/>
  <c r="F20" i="52" s="1"/>
  <c r="G20" i="52"/>
  <c r="G21" i="52" s="1"/>
  <c r="M19" i="52"/>
  <c r="L19" i="52"/>
  <c r="K19" i="52"/>
  <c r="J19" i="52"/>
  <c r="I19" i="52"/>
  <c r="H19" i="52"/>
  <c r="G19" i="52"/>
  <c r="F19" i="52"/>
  <c r="M18" i="52"/>
  <c r="L18" i="52"/>
  <c r="K18" i="52"/>
  <c r="J18" i="52"/>
  <c r="I18" i="52"/>
  <c r="H18" i="52"/>
  <c r="G18" i="52"/>
  <c r="F18" i="52"/>
  <c r="M16" i="52"/>
  <c r="L16" i="52"/>
  <c r="K16" i="52"/>
  <c r="J16" i="52"/>
  <c r="I16" i="52"/>
  <c r="H16" i="52"/>
  <c r="G16" i="52"/>
  <c r="M15" i="52"/>
  <c r="L15" i="52"/>
  <c r="K15" i="52"/>
  <c r="J15" i="52"/>
  <c r="I15" i="52"/>
  <c r="H15" i="52"/>
  <c r="G15" i="52"/>
  <c r="F15" i="52"/>
  <c r="M14" i="52"/>
  <c r="L14" i="52"/>
  <c r="K14" i="52"/>
  <c r="J14" i="52"/>
  <c r="I14" i="52"/>
  <c r="H14" i="52"/>
  <c r="G14" i="52"/>
  <c r="F14" i="52"/>
  <c r="M12" i="52"/>
  <c r="L12" i="52"/>
  <c r="K12" i="52"/>
  <c r="J12" i="52"/>
  <c r="I12" i="52"/>
  <c r="H12" i="52"/>
  <c r="G12" i="52"/>
  <c r="M11" i="52"/>
  <c r="L11" i="52"/>
  <c r="K11" i="52"/>
  <c r="J11" i="52"/>
  <c r="I11" i="52"/>
  <c r="H11" i="52"/>
  <c r="G11" i="52"/>
  <c r="F11" i="52"/>
  <c r="M10" i="52"/>
  <c r="L10" i="52"/>
  <c r="K10" i="52"/>
  <c r="J10" i="52"/>
  <c r="I10" i="52"/>
  <c r="H10" i="52"/>
  <c r="G10" i="52"/>
  <c r="F10" i="52"/>
  <c r="M8" i="52"/>
  <c r="L8" i="52"/>
  <c r="K8" i="52"/>
  <c r="J8" i="52"/>
  <c r="I8" i="52"/>
  <c r="H8" i="52"/>
  <c r="G8" i="52"/>
  <c r="M7" i="52"/>
  <c r="L7" i="52"/>
  <c r="K7" i="52"/>
  <c r="J7" i="52"/>
  <c r="I7" i="52"/>
  <c r="H7" i="52"/>
  <c r="G7" i="52"/>
  <c r="F7" i="52"/>
  <c r="M6" i="52"/>
  <c r="L6" i="52"/>
  <c r="K6" i="52"/>
  <c r="J6" i="52"/>
  <c r="I6" i="52"/>
  <c r="H6" i="52"/>
  <c r="G6" i="52"/>
  <c r="F6" i="52"/>
  <c r="K32" i="53"/>
  <c r="J32" i="53"/>
  <c r="I32" i="53"/>
  <c r="H32" i="53"/>
  <c r="G32" i="53"/>
  <c r="K31" i="53"/>
  <c r="J31" i="53"/>
  <c r="I31" i="53"/>
  <c r="H31" i="53"/>
  <c r="G31" i="53"/>
  <c r="F31" i="53"/>
  <c r="K30" i="53"/>
  <c r="J30" i="53"/>
  <c r="I30" i="53"/>
  <c r="H30" i="53"/>
  <c r="G30" i="53"/>
  <c r="F30" i="53"/>
  <c r="K28" i="53"/>
  <c r="J28" i="53"/>
  <c r="I28" i="53"/>
  <c r="H28" i="53"/>
  <c r="G28" i="53"/>
  <c r="K27" i="53"/>
  <c r="J27" i="53"/>
  <c r="I27" i="53"/>
  <c r="H27" i="53"/>
  <c r="G27" i="53"/>
  <c r="F27" i="53"/>
  <c r="K26" i="53"/>
  <c r="J26" i="53"/>
  <c r="I26" i="53"/>
  <c r="H26" i="53"/>
  <c r="G26" i="53"/>
  <c r="F26" i="53"/>
  <c r="K24" i="53"/>
  <c r="J24" i="53"/>
  <c r="I24" i="53"/>
  <c r="H24" i="53"/>
  <c r="G24" i="53"/>
  <c r="K23" i="53"/>
  <c r="J23" i="53"/>
  <c r="I23" i="53"/>
  <c r="H23" i="53"/>
  <c r="G23" i="53"/>
  <c r="F23" i="53"/>
  <c r="K22" i="53"/>
  <c r="J22" i="53"/>
  <c r="I22" i="53"/>
  <c r="H22" i="53"/>
  <c r="G22" i="53"/>
  <c r="F22" i="53"/>
  <c r="K20" i="53"/>
  <c r="J20" i="53"/>
  <c r="I20" i="53"/>
  <c r="H20" i="53"/>
  <c r="G20" i="53"/>
  <c r="K19" i="53"/>
  <c r="J19" i="53"/>
  <c r="I19" i="53"/>
  <c r="H19" i="53"/>
  <c r="G19" i="53"/>
  <c r="F19" i="53"/>
  <c r="K18" i="53"/>
  <c r="J18" i="53"/>
  <c r="I18" i="53"/>
  <c r="H18" i="53"/>
  <c r="G18" i="53"/>
  <c r="F18" i="53"/>
  <c r="K16" i="53"/>
  <c r="J16" i="53"/>
  <c r="I16" i="53"/>
  <c r="H16" i="53"/>
  <c r="G16" i="53"/>
  <c r="K15" i="53"/>
  <c r="J15" i="53"/>
  <c r="I15" i="53"/>
  <c r="H15" i="53"/>
  <c r="G15" i="53"/>
  <c r="F15" i="53"/>
  <c r="K14" i="53"/>
  <c r="J14" i="53"/>
  <c r="I14" i="53"/>
  <c r="H14" i="53"/>
  <c r="G14" i="53"/>
  <c r="F14" i="53"/>
  <c r="K12" i="53"/>
  <c r="J12" i="53"/>
  <c r="I12" i="53"/>
  <c r="H12" i="53"/>
  <c r="G12" i="53"/>
  <c r="K11" i="53"/>
  <c r="J11" i="53"/>
  <c r="I11" i="53"/>
  <c r="H11" i="53"/>
  <c r="G11" i="53"/>
  <c r="F11" i="53"/>
  <c r="K10" i="53"/>
  <c r="J10" i="53"/>
  <c r="I10" i="53"/>
  <c r="H10" i="53"/>
  <c r="G10" i="53"/>
  <c r="F10" i="53"/>
  <c r="K9" i="53"/>
  <c r="K8" i="53"/>
  <c r="J8" i="53"/>
  <c r="J9" i="53" s="1"/>
  <c r="I8" i="53"/>
  <c r="H8" i="53"/>
  <c r="G8" i="53"/>
  <c r="F8" i="53"/>
  <c r="G9" i="53" s="1"/>
  <c r="K7" i="53"/>
  <c r="J7" i="53"/>
  <c r="I7" i="53"/>
  <c r="H7" i="53"/>
  <c r="G7" i="53"/>
  <c r="F7" i="53"/>
  <c r="K6" i="53"/>
  <c r="J6" i="53"/>
  <c r="I6" i="53"/>
  <c r="H6" i="53"/>
  <c r="G6" i="53"/>
  <c r="F6" i="53"/>
  <c r="L46" i="50"/>
  <c r="K46" i="50"/>
  <c r="J46" i="50"/>
  <c r="I46" i="50"/>
  <c r="H46" i="50"/>
  <c r="G46" i="50"/>
  <c r="F46" i="50"/>
  <c r="L45" i="50"/>
  <c r="K45" i="50"/>
  <c r="J45" i="50"/>
  <c r="I45" i="50"/>
  <c r="H45" i="50"/>
  <c r="G45" i="50"/>
  <c r="F45" i="50"/>
  <c r="L42" i="50"/>
  <c r="K42" i="50"/>
  <c r="J42" i="50"/>
  <c r="I42" i="50"/>
  <c r="H42" i="50"/>
  <c r="G42" i="50"/>
  <c r="F42" i="50"/>
  <c r="L41" i="50"/>
  <c r="K41" i="50"/>
  <c r="J41" i="50"/>
  <c r="I41" i="50"/>
  <c r="H41" i="50"/>
  <c r="G41" i="50"/>
  <c r="F41" i="50"/>
  <c r="L38" i="50"/>
  <c r="K38" i="50"/>
  <c r="J38" i="50"/>
  <c r="I38" i="50"/>
  <c r="H38" i="50"/>
  <c r="G38" i="50"/>
  <c r="F38" i="50"/>
  <c r="L37" i="50"/>
  <c r="K37" i="50"/>
  <c r="J37" i="50"/>
  <c r="I37" i="50"/>
  <c r="H37" i="50"/>
  <c r="G37" i="50"/>
  <c r="F37" i="50"/>
  <c r="L32" i="50"/>
  <c r="K32" i="50"/>
  <c r="J32" i="50"/>
  <c r="I32" i="50"/>
  <c r="H32" i="50"/>
  <c r="G32" i="50"/>
  <c r="L31" i="50"/>
  <c r="K31" i="50"/>
  <c r="J31" i="50"/>
  <c r="I31" i="50"/>
  <c r="H31" i="50"/>
  <c r="G31" i="50"/>
  <c r="F31" i="50"/>
  <c r="L30" i="50"/>
  <c r="K30" i="50"/>
  <c r="J30" i="50"/>
  <c r="I30" i="50"/>
  <c r="H30" i="50"/>
  <c r="G30" i="50"/>
  <c r="F30" i="50"/>
  <c r="L28" i="50"/>
  <c r="L47" i="50" s="1"/>
  <c r="K28" i="50"/>
  <c r="J28" i="50"/>
  <c r="J47" i="50" s="1"/>
  <c r="I28" i="50"/>
  <c r="H28" i="50"/>
  <c r="G28" i="50"/>
  <c r="L27" i="50"/>
  <c r="K27" i="50"/>
  <c r="J27" i="50"/>
  <c r="I27" i="50"/>
  <c r="H27" i="50"/>
  <c r="G27" i="50"/>
  <c r="F27" i="50"/>
  <c r="L26" i="50"/>
  <c r="K26" i="50"/>
  <c r="J26" i="50"/>
  <c r="I26" i="50"/>
  <c r="H26" i="50"/>
  <c r="G26" i="50"/>
  <c r="F26" i="50"/>
  <c r="L24" i="50"/>
  <c r="K24" i="50"/>
  <c r="J24" i="50"/>
  <c r="I24" i="50"/>
  <c r="H24" i="50"/>
  <c r="G24" i="50"/>
  <c r="L23" i="50"/>
  <c r="K23" i="50"/>
  <c r="J23" i="50"/>
  <c r="I23" i="50"/>
  <c r="H23" i="50"/>
  <c r="G23" i="50"/>
  <c r="F23" i="50"/>
  <c r="L22" i="50"/>
  <c r="K22" i="50"/>
  <c r="J22" i="50"/>
  <c r="I22" i="50"/>
  <c r="H22" i="50"/>
  <c r="G22" i="50"/>
  <c r="F22" i="50"/>
  <c r="L20" i="50"/>
  <c r="K20" i="50"/>
  <c r="J20" i="50"/>
  <c r="I20" i="50"/>
  <c r="H20" i="50"/>
  <c r="G20" i="50"/>
  <c r="L19" i="50"/>
  <c r="K19" i="50"/>
  <c r="J19" i="50"/>
  <c r="I19" i="50"/>
  <c r="H19" i="50"/>
  <c r="G19" i="50"/>
  <c r="F19" i="50"/>
  <c r="L18" i="50"/>
  <c r="K18" i="50"/>
  <c r="J18" i="50"/>
  <c r="I18" i="50"/>
  <c r="H18" i="50"/>
  <c r="G18" i="50"/>
  <c r="F18" i="50"/>
  <c r="L16" i="50"/>
  <c r="K16" i="50"/>
  <c r="J16" i="50"/>
  <c r="I16" i="50"/>
  <c r="H16" i="50"/>
  <c r="G16" i="50"/>
  <c r="L15" i="50"/>
  <c r="K15" i="50"/>
  <c r="J15" i="50"/>
  <c r="I15" i="50"/>
  <c r="H15" i="50"/>
  <c r="G15" i="50"/>
  <c r="F15" i="50"/>
  <c r="L14" i="50"/>
  <c r="K14" i="50"/>
  <c r="J14" i="50"/>
  <c r="I14" i="50"/>
  <c r="H14" i="50"/>
  <c r="G14" i="50"/>
  <c r="F14" i="50"/>
  <c r="L12" i="50"/>
  <c r="K12" i="50"/>
  <c r="J12" i="50"/>
  <c r="J43" i="50" s="1"/>
  <c r="J39" i="50" s="1"/>
  <c r="I12" i="50"/>
  <c r="H12" i="50"/>
  <c r="G12" i="50"/>
  <c r="U11" i="50"/>
  <c r="P11" i="50"/>
  <c r="L11" i="50"/>
  <c r="K11" i="50"/>
  <c r="J11" i="50"/>
  <c r="I11" i="50"/>
  <c r="H11" i="50"/>
  <c r="G11" i="50"/>
  <c r="F11" i="50"/>
  <c r="V10" i="50"/>
  <c r="U10" i="50"/>
  <c r="R10" i="50"/>
  <c r="Q10" i="50"/>
  <c r="P10" i="50"/>
  <c r="L10" i="50"/>
  <c r="K10" i="50"/>
  <c r="J10" i="50"/>
  <c r="I10" i="50"/>
  <c r="H10" i="50"/>
  <c r="G10" i="50"/>
  <c r="F10" i="50"/>
  <c r="V9" i="50"/>
  <c r="U9" i="50"/>
  <c r="R9" i="50"/>
  <c r="Q9" i="50"/>
  <c r="L8" i="50"/>
  <c r="K8" i="50"/>
  <c r="J8" i="50"/>
  <c r="I8" i="50"/>
  <c r="H8" i="50"/>
  <c r="G8" i="50"/>
  <c r="V7" i="50"/>
  <c r="U7" i="50"/>
  <c r="T7" i="50"/>
  <c r="S7" i="50"/>
  <c r="R7" i="50"/>
  <c r="Q7" i="50"/>
  <c r="P7" i="50"/>
  <c r="L7" i="50"/>
  <c r="K7" i="50"/>
  <c r="J7" i="50"/>
  <c r="I7" i="50"/>
  <c r="H7" i="50"/>
  <c r="G7" i="50"/>
  <c r="F7" i="50"/>
  <c r="V6" i="50"/>
  <c r="U6" i="50"/>
  <c r="T6" i="50"/>
  <c r="S6" i="50"/>
  <c r="P6" i="50"/>
  <c r="L6" i="50"/>
  <c r="K6" i="50"/>
  <c r="J6" i="50"/>
  <c r="I6" i="50"/>
  <c r="H6" i="50"/>
  <c r="G6" i="50"/>
  <c r="F6" i="50"/>
  <c r="V5" i="50"/>
  <c r="U5" i="50"/>
  <c r="T5" i="50"/>
  <c r="S5" i="50"/>
  <c r="R5" i="50"/>
  <c r="Q5" i="50"/>
  <c r="I30" i="47"/>
  <c r="H30" i="47"/>
  <c r="G30" i="47"/>
  <c r="F30" i="47"/>
  <c r="E30" i="47"/>
  <c r="D30" i="47"/>
  <c r="C30" i="47"/>
  <c r="C15" i="47"/>
  <c r="I8" i="47"/>
  <c r="H8" i="47"/>
  <c r="G8" i="47"/>
  <c r="F8" i="47"/>
  <c r="E8" i="47"/>
  <c r="D8" i="47"/>
  <c r="C8" i="47"/>
  <c r="I30" i="48"/>
  <c r="H30" i="48"/>
  <c r="G30" i="48"/>
  <c r="F30" i="48"/>
  <c r="E30" i="48"/>
  <c r="D30" i="48"/>
  <c r="C30" i="48"/>
  <c r="I8" i="48"/>
  <c r="H8" i="48"/>
  <c r="G8" i="48"/>
  <c r="F8" i="48"/>
  <c r="E8" i="48"/>
  <c r="D8" i="48"/>
  <c r="C8" i="48"/>
  <c r="F44" i="12"/>
  <c r="D44" i="12"/>
  <c r="F43" i="12"/>
  <c r="D43" i="12"/>
  <c r="F42" i="12"/>
  <c r="D42" i="12"/>
  <c r="F41" i="12"/>
  <c r="D41" i="12"/>
  <c r="F40" i="12"/>
  <c r="D40" i="12"/>
  <c r="F39" i="12"/>
  <c r="D39" i="12"/>
  <c r="F38" i="12"/>
  <c r="D38" i="12"/>
  <c r="F36" i="12"/>
  <c r="E36" i="12"/>
  <c r="D36" i="12"/>
  <c r="C36" i="12"/>
  <c r="F28" i="12"/>
  <c r="D28" i="12"/>
  <c r="F27" i="12"/>
  <c r="D27" i="12"/>
  <c r="F26" i="12"/>
  <c r="D26" i="12"/>
  <c r="F25" i="12"/>
  <c r="D25" i="12"/>
  <c r="F24" i="12"/>
  <c r="D24" i="12"/>
  <c r="F22" i="12"/>
  <c r="E22" i="12"/>
  <c r="D22" i="12"/>
  <c r="C22" i="12"/>
  <c r="F14" i="12"/>
  <c r="D14" i="12"/>
  <c r="F13" i="12"/>
  <c r="D13" i="12"/>
  <c r="F12" i="12"/>
  <c r="D12" i="12"/>
  <c r="F11" i="12"/>
  <c r="D11" i="12"/>
  <c r="F10" i="12"/>
  <c r="D10" i="12"/>
  <c r="F9" i="12"/>
  <c r="D9" i="12"/>
  <c r="F7" i="12"/>
  <c r="E7" i="12"/>
  <c r="D7" i="12"/>
  <c r="C7" i="12"/>
  <c r="H35" i="32"/>
  <c r="G35" i="32"/>
  <c r="H34" i="32"/>
  <c r="G34" i="32"/>
  <c r="H33" i="32"/>
  <c r="G33" i="32"/>
  <c r="H32" i="32"/>
  <c r="G32" i="32"/>
  <c r="H31" i="32"/>
  <c r="G31" i="32"/>
  <c r="H30" i="32"/>
  <c r="G30" i="32"/>
  <c r="H29" i="32"/>
  <c r="G29" i="32"/>
  <c r="H28" i="32"/>
  <c r="G28" i="32"/>
  <c r="H27" i="32"/>
  <c r="G27" i="32"/>
  <c r="H26" i="32"/>
  <c r="G26" i="32"/>
  <c r="H25" i="32"/>
  <c r="G25" i="32"/>
  <c r="H24" i="32"/>
  <c r="G24" i="32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H15" i="32"/>
  <c r="H14" i="32"/>
  <c r="G14" i="32"/>
  <c r="H13" i="32"/>
  <c r="G13" i="32"/>
  <c r="H12" i="32"/>
  <c r="G12" i="32"/>
  <c r="H11" i="32"/>
  <c r="G11" i="32"/>
  <c r="H9" i="32"/>
  <c r="G9" i="32"/>
  <c r="H8" i="32"/>
  <c r="G8" i="32"/>
  <c r="H7" i="32"/>
  <c r="G7" i="32"/>
  <c r="F7" i="32"/>
  <c r="E7" i="32"/>
  <c r="D7" i="32"/>
  <c r="C7" i="32"/>
  <c r="L34" i="29"/>
  <c r="K34" i="29"/>
  <c r="J34" i="29"/>
  <c r="I34" i="29"/>
  <c r="H34" i="29"/>
  <c r="E34" i="29"/>
  <c r="L33" i="29"/>
  <c r="K33" i="29"/>
  <c r="J33" i="29"/>
  <c r="I33" i="29"/>
  <c r="H33" i="29"/>
  <c r="E33" i="29"/>
  <c r="L32" i="29"/>
  <c r="K32" i="29"/>
  <c r="J32" i="29"/>
  <c r="I32" i="29"/>
  <c r="H32" i="29"/>
  <c r="E32" i="29"/>
  <c r="L31" i="29"/>
  <c r="K31" i="29"/>
  <c r="J31" i="29"/>
  <c r="I31" i="29"/>
  <c r="H31" i="29"/>
  <c r="E31" i="29"/>
  <c r="L30" i="29"/>
  <c r="K30" i="29"/>
  <c r="J30" i="29"/>
  <c r="I30" i="29"/>
  <c r="H30" i="29"/>
  <c r="E30" i="29"/>
  <c r="L29" i="29"/>
  <c r="K29" i="29"/>
  <c r="J29" i="29"/>
  <c r="I29" i="29"/>
  <c r="H29" i="29"/>
  <c r="E29" i="29"/>
  <c r="L28" i="29"/>
  <c r="K28" i="29"/>
  <c r="J28" i="29"/>
  <c r="I28" i="29"/>
  <c r="H28" i="29"/>
  <c r="E28" i="29"/>
  <c r="L27" i="29"/>
  <c r="K27" i="29"/>
  <c r="J27" i="29"/>
  <c r="I27" i="29"/>
  <c r="H27" i="29"/>
  <c r="E27" i="29"/>
  <c r="L26" i="29"/>
  <c r="K26" i="29"/>
  <c r="J26" i="29"/>
  <c r="I26" i="29"/>
  <c r="H26" i="29"/>
  <c r="E26" i="29"/>
  <c r="L25" i="29"/>
  <c r="K25" i="29"/>
  <c r="J25" i="29"/>
  <c r="I25" i="29"/>
  <c r="H25" i="29"/>
  <c r="E25" i="29"/>
  <c r="L24" i="29"/>
  <c r="K24" i="29"/>
  <c r="J24" i="29"/>
  <c r="I24" i="29"/>
  <c r="H24" i="29"/>
  <c r="E24" i="29"/>
  <c r="L23" i="29"/>
  <c r="K23" i="29"/>
  <c r="J23" i="29"/>
  <c r="I23" i="29"/>
  <c r="H23" i="29"/>
  <c r="E23" i="29"/>
  <c r="L22" i="29"/>
  <c r="K22" i="29"/>
  <c r="J22" i="29"/>
  <c r="I22" i="29"/>
  <c r="H22" i="29"/>
  <c r="E22" i="29"/>
  <c r="L21" i="29"/>
  <c r="K21" i="29"/>
  <c r="J21" i="29"/>
  <c r="I21" i="29"/>
  <c r="H21" i="29"/>
  <c r="E21" i="29"/>
  <c r="L20" i="29"/>
  <c r="K20" i="29"/>
  <c r="J20" i="29"/>
  <c r="I20" i="29"/>
  <c r="H20" i="29"/>
  <c r="E20" i="29"/>
  <c r="L19" i="29"/>
  <c r="K19" i="29"/>
  <c r="J19" i="29"/>
  <c r="I19" i="29"/>
  <c r="H19" i="29"/>
  <c r="E19" i="29"/>
  <c r="L18" i="29"/>
  <c r="K18" i="29"/>
  <c r="J18" i="29"/>
  <c r="I18" i="29"/>
  <c r="H18" i="29"/>
  <c r="E18" i="29"/>
  <c r="L17" i="29"/>
  <c r="K17" i="29"/>
  <c r="J17" i="29"/>
  <c r="I17" i="29"/>
  <c r="H17" i="29"/>
  <c r="E17" i="29"/>
  <c r="L16" i="29"/>
  <c r="K16" i="29"/>
  <c r="J16" i="29"/>
  <c r="I16" i="29"/>
  <c r="H16" i="29"/>
  <c r="E16" i="29"/>
  <c r="L15" i="29"/>
  <c r="K15" i="29"/>
  <c r="J15" i="29"/>
  <c r="I15" i="29"/>
  <c r="H15" i="29"/>
  <c r="E15" i="29"/>
  <c r="L14" i="29"/>
  <c r="K14" i="29"/>
  <c r="J14" i="29"/>
  <c r="I14" i="29"/>
  <c r="H14" i="29"/>
  <c r="E14" i="29"/>
  <c r="L13" i="29"/>
  <c r="K13" i="29"/>
  <c r="J13" i="29"/>
  <c r="I13" i="29"/>
  <c r="H13" i="29"/>
  <c r="E13" i="29"/>
  <c r="L12" i="29"/>
  <c r="K12" i="29"/>
  <c r="J12" i="29"/>
  <c r="I12" i="29"/>
  <c r="H12" i="29"/>
  <c r="E12" i="29"/>
  <c r="L11" i="29"/>
  <c r="K11" i="29"/>
  <c r="J11" i="29"/>
  <c r="I11" i="29"/>
  <c r="H11" i="29"/>
  <c r="E11" i="29"/>
  <c r="L10" i="29"/>
  <c r="K10" i="29"/>
  <c r="J10" i="29"/>
  <c r="I10" i="29"/>
  <c r="H10" i="29"/>
  <c r="E10" i="29"/>
  <c r="L9" i="29"/>
  <c r="K9" i="29"/>
  <c r="J9" i="29"/>
  <c r="I9" i="29"/>
  <c r="H9" i="29"/>
  <c r="G9" i="29"/>
  <c r="F9" i="29"/>
  <c r="E9" i="29"/>
  <c r="D9" i="29"/>
  <c r="C9" i="29"/>
  <c r="H13" i="31"/>
  <c r="G13" i="31"/>
  <c r="F13" i="31"/>
  <c r="D13" i="31"/>
  <c r="H12" i="31"/>
  <c r="G12" i="31"/>
  <c r="F12" i="31"/>
  <c r="D12" i="31"/>
  <c r="H11" i="31"/>
  <c r="G11" i="31"/>
  <c r="F11" i="31"/>
  <c r="D11" i="31"/>
  <c r="H9" i="31"/>
  <c r="G9" i="31"/>
  <c r="F9" i="31"/>
  <c r="E9" i="31"/>
  <c r="D9" i="31"/>
  <c r="C9" i="31"/>
  <c r="H8" i="31"/>
  <c r="G8" i="31"/>
  <c r="F8" i="31"/>
  <c r="D8" i="31"/>
  <c r="H7" i="31"/>
  <c r="G7" i="31"/>
  <c r="F7" i="31"/>
  <c r="D7" i="31"/>
  <c r="G44" i="27"/>
  <c r="F44" i="27"/>
  <c r="D44" i="27"/>
  <c r="G43" i="27"/>
  <c r="F43" i="27"/>
  <c r="D43" i="27"/>
  <c r="G42" i="27"/>
  <c r="F42" i="27"/>
  <c r="D42" i="27"/>
  <c r="G41" i="27"/>
  <c r="F41" i="27"/>
  <c r="D41" i="27"/>
  <c r="G40" i="27"/>
  <c r="F40" i="27"/>
  <c r="D40" i="27"/>
  <c r="G39" i="27"/>
  <c r="F39" i="27"/>
  <c r="D39" i="27"/>
  <c r="G38" i="27"/>
  <c r="F38" i="27"/>
  <c r="D38" i="27"/>
  <c r="G37" i="27"/>
  <c r="F37" i="27"/>
  <c r="D37" i="27"/>
  <c r="G36" i="27"/>
  <c r="F36" i="27"/>
  <c r="E36" i="27"/>
  <c r="D36" i="27"/>
  <c r="C36" i="27"/>
  <c r="G35" i="27"/>
  <c r="F35" i="27"/>
  <c r="D35" i="27"/>
  <c r="G34" i="27"/>
  <c r="F34" i="27"/>
  <c r="D34" i="27"/>
  <c r="G33" i="27"/>
  <c r="F33" i="27"/>
  <c r="D33" i="27"/>
  <c r="G32" i="27"/>
  <c r="F32" i="27"/>
  <c r="D32" i="27"/>
  <c r="G31" i="27"/>
  <c r="F31" i="27"/>
  <c r="D31" i="27"/>
  <c r="G30" i="27"/>
  <c r="F30" i="27"/>
  <c r="D30" i="27"/>
  <c r="G29" i="27"/>
  <c r="D29" i="27"/>
  <c r="G28" i="27"/>
  <c r="F28" i="27"/>
  <c r="D28" i="27"/>
  <c r="G27" i="27"/>
  <c r="F27" i="27"/>
  <c r="D27" i="27"/>
  <c r="G26" i="27"/>
  <c r="F26" i="27"/>
  <c r="E26" i="27"/>
  <c r="D26" i="27"/>
  <c r="C26" i="27"/>
  <c r="G25" i="27"/>
  <c r="F25" i="27"/>
  <c r="D25" i="27"/>
  <c r="G24" i="27"/>
  <c r="F24" i="27"/>
  <c r="D24" i="27"/>
  <c r="G23" i="27"/>
  <c r="F23" i="27"/>
  <c r="D23" i="27"/>
  <c r="G22" i="27"/>
  <c r="F22" i="27"/>
  <c r="D22" i="27"/>
  <c r="G21" i="27"/>
  <c r="F21" i="27"/>
  <c r="D21" i="27"/>
  <c r="G20" i="27"/>
  <c r="F20" i="27"/>
  <c r="D20" i="27"/>
  <c r="G19" i="27"/>
  <c r="F19" i="27"/>
  <c r="D19" i="27"/>
  <c r="G18" i="27"/>
  <c r="F18" i="27"/>
  <c r="D18" i="27"/>
  <c r="G17" i="27"/>
  <c r="F17" i="27"/>
  <c r="D17" i="27"/>
  <c r="G16" i="27"/>
  <c r="F16" i="27"/>
  <c r="D16" i="27"/>
  <c r="G15" i="27"/>
  <c r="F15" i="27"/>
  <c r="D15" i="27"/>
  <c r="G14" i="27"/>
  <c r="F14" i="27"/>
  <c r="D14" i="27"/>
  <c r="G12" i="27"/>
  <c r="F12" i="27"/>
  <c r="D12" i="27"/>
  <c r="G11" i="27"/>
  <c r="F11" i="27"/>
  <c r="D11" i="27"/>
  <c r="G9" i="27"/>
  <c r="F9" i="27"/>
  <c r="E9" i="27"/>
  <c r="D9" i="27"/>
  <c r="C9" i="27"/>
  <c r="G8" i="27"/>
  <c r="F8" i="27"/>
  <c r="E8" i="27"/>
  <c r="D8" i="27"/>
  <c r="C8" i="27"/>
  <c r="G7" i="27"/>
  <c r="H34" i="28"/>
  <c r="G34" i="28"/>
  <c r="E34" i="28"/>
  <c r="H33" i="28"/>
  <c r="G33" i="28"/>
  <c r="E33" i="28"/>
  <c r="H32" i="28"/>
  <c r="G32" i="28"/>
  <c r="E32" i="28"/>
  <c r="H31" i="28"/>
  <c r="G31" i="28"/>
  <c r="E31" i="28"/>
  <c r="H30" i="28"/>
  <c r="G30" i="28"/>
  <c r="E30" i="28"/>
  <c r="H29" i="28"/>
  <c r="G29" i="28"/>
  <c r="E29" i="28"/>
  <c r="H28" i="28"/>
  <c r="G28" i="28"/>
  <c r="E28" i="28"/>
  <c r="H27" i="28"/>
  <c r="G27" i="28"/>
  <c r="E27" i="28"/>
  <c r="H26" i="28"/>
  <c r="G26" i="28"/>
  <c r="E26" i="28"/>
  <c r="H25" i="28"/>
  <c r="G25" i="28"/>
  <c r="E25" i="28"/>
  <c r="H24" i="28"/>
  <c r="G24" i="28"/>
  <c r="E24" i="28"/>
  <c r="H23" i="28"/>
  <c r="G23" i="28"/>
  <c r="E23" i="28"/>
  <c r="H22" i="28"/>
  <c r="G22" i="28"/>
  <c r="E22" i="28"/>
  <c r="H21" i="28"/>
  <c r="G21" i="28"/>
  <c r="E21" i="28"/>
  <c r="H20" i="28"/>
  <c r="G20" i="28"/>
  <c r="E20" i="28"/>
  <c r="H19" i="28"/>
  <c r="G19" i="28"/>
  <c r="E19" i="28"/>
  <c r="H18" i="28"/>
  <c r="G18" i="28"/>
  <c r="E18" i="28"/>
  <c r="H17" i="28"/>
  <c r="G17" i="28"/>
  <c r="E17" i="28"/>
  <c r="H16" i="28"/>
  <c r="G16" i="28"/>
  <c r="E16" i="28"/>
  <c r="H15" i="28"/>
  <c r="G15" i="28"/>
  <c r="E15" i="28"/>
  <c r="H14" i="28"/>
  <c r="G14" i="28"/>
  <c r="E14" i="28"/>
  <c r="H13" i="28"/>
  <c r="G13" i="28"/>
  <c r="E13" i="28"/>
  <c r="H12" i="28"/>
  <c r="G12" i="28"/>
  <c r="E12" i="28"/>
  <c r="H11" i="28"/>
  <c r="G11" i="28"/>
  <c r="E11" i="28"/>
  <c r="H10" i="28"/>
  <c r="G10" i="28"/>
  <c r="E10" i="28"/>
  <c r="H9" i="28"/>
  <c r="G9" i="28"/>
  <c r="F9" i="28"/>
  <c r="E9" i="28"/>
  <c r="D9" i="28"/>
  <c r="C9" i="28"/>
  <c r="K17" i="6"/>
  <c r="J17" i="6"/>
  <c r="H17" i="6"/>
  <c r="G17" i="6"/>
  <c r="F17" i="6"/>
  <c r="D17" i="6"/>
  <c r="K16" i="6"/>
  <c r="J16" i="6"/>
  <c r="H16" i="6"/>
  <c r="G16" i="6"/>
  <c r="F16" i="6"/>
  <c r="D16" i="6"/>
  <c r="K15" i="6"/>
  <c r="J15" i="6"/>
  <c r="H15" i="6"/>
  <c r="G15" i="6"/>
  <c r="F15" i="6"/>
  <c r="D15" i="6"/>
  <c r="K14" i="6"/>
  <c r="J14" i="6"/>
  <c r="H14" i="6"/>
  <c r="G14" i="6"/>
  <c r="F14" i="6"/>
  <c r="D14" i="6"/>
  <c r="K13" i="6"/>
  <c r="J13" i="6"/>
  <c r="H13" i="6"/>
  <c r="G13" i="6"/>
  <c r="F13" i="6"/>
  <c r="D13" i="6"/>
  <c r="K12" i="6"/>
  <c r="J12" i="6"/>
  <c r="H12" i="6"/>
  <c r="G12" i="6"/>
  <c r="F12" i="6"/>
  <c r="D12" i="6"/>
  <c r="H10" i="6"/>
  <c r="G10" i="6"/>
  <c r="F10" i="6"/>
  <c r="D10" i="6"/>
  <c r="J9" i="6"/>
  <c r="H9" i="6"/>
  <c r="G9" i="6"/>
  <c r="F9" i="6"/>
  <c r="D9" i="6"/>
  <c r="G7" i="6"/>
  <c r="L32" i="2"/>
  <c r="K32" i="2"/>
  <c r="G32" i="2"/>
  <c r="F32" i="2"/>
  <c r="L31" i="2"/>
  <c r="K31" i="2"/>
  <c r="G31" i="2"/>
  <c r="F31" i="2"/>
  <c r="L30" i="2"/>
  <c r="K30" i="2"/>
  <c r="G30" i="2"/>
  <c r="F30" i="2"/>
  <c r="L29" i="2"/>
  <c r="K29" i="2"/>
  <c r="G29" i="2"/>
  <c r="F29" i="2"/>
  <c r="L28" i="2"/>
  <c r="K28" i="2"/>
  <c r="G28" i="2"/>
  <c r="F28" i="2"/>
  <c r="L27" i="2"/>
  <c r="K27" i="2"/>
  <c r="G27" i="2"/>
  <c r="F27" i="2"/>
  <c r="L26" i="2"/>
  <c r="K26" i="2"/>
  <c r="G26" i="2"/>
  <c r="F26" i="2"/>
  <c r="L25" i="2"/>
  <c r="K25" i="2"/>
  <c r="G25" i="2"/>
  <c r="F25" i="2"/>
  <c r="L24" i="2"/>
  <c r="K24" i="2"/>
  <c r="G24" i="2"/>
  <c r="F24" i="2"/>
  <c r="L23" i="2"/>
  <c r="K23" i="2"/>
  <c r="G23" i="2"/>
  <c r="F23" i="2"/>
  <c r="L22" i="2"/>
  <c r="K22" i="2"/>
  <c r="G22" i="2"/>
  <c r="F22" i="2"/>
  <c r="L21" i="2"/>
  <c r="K21" i="2"/>
  <c r="G21" i="2"/>
  <c r="F21" i="2"/>
  <c r="L20" i="2"/>
  <c r="K20" i="2"/>
  <c r="G20" i="2"/>
  <c r="F20" i="2"/>
  <c r="L19" i="2"/>
  <c r="K19" i="2"/>
  <c r="G19" i="2"/>
  <c r="F19" i="2"/>
  <c r="L18" i="2"/>
  <c r="K18" i="2"/>
  <c r="G18" i="2"/>
  <c r="F18" i="2"/>
  <c r="L17" i="2"/>
  <c r="K17" i="2"/>
  <c r="G17" i="2"/>
  <c r="F17" i="2"/>
  <c r="L16" i="2"/>
  <c r="K16" i="2"/>
  <c r="G16" i="2"/>
  <c r="F16" i="2"/>
  <c r="L15" i="2"/>
  <c r="K15" i="2"/>
  <c r="G15" i="2"/>
  <c r="F15" i="2"/>
  <c r="L14" i="2"/>
  <c r="K14" i="2"/>
  <c r="G14" i="2"/>
  <c r="F14" i="2"/>
  <c r="L13" i="2"/>
  <c r="K13" i="2"/>
  <c r="G13" i="2"/>
  <c r="F13" i="2"/>
  <c r="L12" i="2"/>
  <c r="K12" i="2"/>
  <c r="G12" i="2"/>
  <c r="F12" i="2"/>
  <c r="L11" i="2"/>
  <c r="K11" i="2"/>
  <c r="G11" i="2"/>
  <c r="F11" i="2"/>
  <c r="L10" i="2"/>
  <c r="K10" i="2"/>
  <c r="G10" i="2"/>
  <c r="F10" i="2"/>
  <c r="L9" i="2"/>
  <c r="K9" i="2"/>
  <c r="G9" i="2"/>
  <c r="F9" i="2"/>
  <c r="L8" i="2"/>
  <c r="K8" i="2"/>
  <c r="G8" i="2"/>
  <c r="F8" i="2"/>
  <c r="G7" i="2"/>
  <c r="F7" i="2"/>
  <c r="E7" i="2"/>
  <c r="D7" i="2"/>
  <c r="C7" i="2"/>
  <c r="J11" i="26"/>
  <c r="I11" i="26"/>
  <c r="H11" i="26"/>
  <c r="E11" i="26"/>
  <c r="J10" i="26"/>
  <c r="I10" i="26"/>
  <c r="H10" i="26"/>
  <c r="E10" i="26"/>
  <c r="J9" i="26"/>
  <c r="I9" i="26"/>
  <c r="H9" i="26"/>
  <c r="E9" i="26"/>
  <c r="J8" i="26"/>
  <c r="I8" i="26"/>
  <c r="H8" i="26"/>
  <c r="E8" i="26"/>
  <c r="I9" i="43" l="1"/>
  <c r="J11" i="43"/>
  <c r="N11" i="43" s="1"/>
  <c r="R11" i="43" s="1"/>
  <c r="J12" i="43"/>
  <c r="N12" i="43" s="1"/>
  <c r="R12" i="43" s="1"/>
  <c r="J15" i="43"/>
  <c r="N15" i="43" s="1"/>
  <c r="R15" i="43" s="1"/>
  <c r="J28" i="43"/>
  <c r="N28" i="43" s="1"/>
  <c r="R28" i="43" s="1"/>
  <c r="G12" i="45"/>
  <c r="G17" i="45"/>
  <c r="G13" i="45"/>
  <c r="G19" i="45"/>
  <c r="G11" i="45"/>
  <c r="G14" i="45"/>
  <c r="G18" i="45"/>
  <c r="G9" i="45"/>
  <c r="K13" i="45" s="1"/>
  <c r="H11" i="45"/>
  <c r="H12" i="45"/>
  <c r="H14" i="45"/>
  <c r="H15" i="45"/>
  <c r="H16" i="45"/>
  <c r="H17" i="45"/>
  <c r="H43" i="50"/>
  <c r="H13" i="50"/>
  <c r="L43" i="50"/>
  <c r="F20" i="50"/>
  <c r="G43" i="50"/>
  <c r="L13" i="52"/>
  <c r="I25" i="50"/>
  <c r="F32" i="50"/>
  <c r="G47" i="50"/>
  <c r="F20" i="53"/>
  <c r="F8" i="52"/>
  <c r="I9" i="52" s="1"/>
  <c r="H9" i="52"/>
  <c r="F24" i="52"/>
  <c r="I25" i="52" s="1"/>
  <c r="I43" i="50"/>
  <c r="I13" i="50"/>
  <c r="L21" i="50"/>
  <c r="K47" i="50"/>
  <c r="F9" i="53"/>
  <c r="F16" i="53"/>
  <c r="F32" i="53"/>
  <c r="M9" i="52"/>
  <c r="F12" i="52"/>
  <c r="M13" i="52" s="1"/>
  <c r="H13" i="52"/>
  <c r="M25" i="52"/>
  <c r="F28" i="52"/>
  <c r="M29" i="52" s="1"/>
  <c r="H29" i="52"/>
  <c r="F8" i="50"/>
  <c r="F16" i="50"/>
  <c r="K17" i="50"/>
  <c r="H47" i="50"/>
  <c r="K43" i="50"/>
  <c r="I17" i="53"/>
  <c r="I33" i="53"/>
  <c r="F21" i="52"/>
  <c r="I29" i="52"/>
  <c r="L17" i="50"/>
  <c r="I47" i="50"/>
  <c r="I29" i="50"/>
  <c r="G9" i="52"/>
  <c r="K9" i="52"/>
  <c r="I33" i="52"/>
  <c r="J33" i="52"/>
  <c r="G25" i="50"/>
  <c r="F24" i="50"/>
  <c r="K25" i="50"/>
  <c r="H9" i="53"/>
  <c r="I21" i="53"/>
  <c r="F24" i="53"/>
  <c r="J13" i="52"/>
  <c r="J29" i="52"/>
  <c r="G33" i="52"/>
  <c r="K33" i="52"/>
  <c r="F12" i="50"/>
  <c r="K13" i="50"/>
  <c r="G29" i="50"/>
  <c r="F28" i="50"/>
  <c r="K29" i="50"/>
  <c r="I9" i="53"/>
  <c r="H13" i="53"/>
  <c r="F12" i="53"/>
  <c r="I25" i="53"/>
  <c r="F28" i="53"/>
  <c r="J9" i="52"/>
  <c r="G13" i="52"/>
  <c r="K13" i="52"/>
  <c r="F16" i="52"/>
  <c r="G29" i="52"/>
  <c r="K29" i="52"/>
  <c r="H33" i="52"/>
  <c r="F32" i="52"/>
  <c r="M33" i="52" s="1"/>
  <c r="L33" i="52"/>
  <c r="H9" i="43"/>
  <c r="J19" i="43"/>
  <c r="N19" i="43" s="1"/>
  <c r="R19" i="43" s="1"/>
  <c r="J20" i="43"/>
  <c r="N20" i="43" s="1"/>
  <c r="R20" i="43" s="1"/>
  <c r="J24" i="43"/>
  <c r="N24" i="43" s="1"/>
  <c r="R24" i="43" s="1"/>
  <c r="J31" i="43"/>
  <c r="N31" i="43" s="1"/>
  <c r="R31" i="43" s="1"/>
  <c r="J16" i="43"/>
  <c r="N16" i="43" s="1"/>
  <c r="R16" i="43" s="1"/>
  <c r="J23" i="43"/>
  <c r="N23" i="43" s="1"/>
  <c r="R23" i="43" s="1"/>
  <c r="P14" i="43"/>
  <c r="L9" i="43"/>
  <c r="P9" i="43" s="1"/>
  <c r="M10" i="43"/>
  <c r="K17" i="43"/>
  <c r="O17" i="43" s="1"/>
  <c r="K25" i="43"/>
  <c r="O25" i="43" s="1"/>
  <c r="K33" i="43"/>
  <c r="O33" i="43" s="1"/>
  <c r="J9" i="43"/>
  <c r="N9" i="43" s="1"/>
  <c r="R9" i="43" s="1"/>
  <c r="K13" i="43"/>
  <c r="O13" i="43" s="1"/>
  <c r="K21" i="43"/>
  <c r="O21" i="43" s="1"/>
  <c r="K29" i="43"/>
  <c r="O29" i="43" s="1"/>
  <c r="J10" i="43"/>
  <c r="N10" i="43" s="1"/>
  <c r="R10" i="43" s="1"/>
  <c r="J14" i="43"/>
  <c r="N14" i="43" s="1"/>
  <c r="R14" i="43" s="1"/>
  <c r="J18" i="43"/>
  <c r="N18" i="43" s="1"/>
  <c r="R18" i="43" s="1"/>
  <c r="J22" i="43"/>
  <c r="N22" i="43" s="1"/>
  <c r="R22" i="43" s="1"/>
  <c r="J26" i="43"/>
  <c r="N26" i="43" s="1"/>
  <c r="R26" i="43" s="1"/>
  <c r="J30" i="43"/>
  <c r="N30" i="43" s="1"/>
  <c r="R30" i="43" s="1"/>
  <c r="J34" i="43"/>
  <c r="N34" i="43" s="1"/>
  <c r="R34" i="43" s="1"/>
  <c r="K12" i="45" l="1"/>
  <c r="M17" i="52"/>
  <c r="H17" i="52"/>
  <c r="K29" i="53"/>
  <c r="J29" i="53"/>
  <c r="G29" i="53"/>
  <c r="G17" i="52"/>
  <c r="I9" i="50"/>
  <c r="G9" i="50"/>
  <c r="L9" i="50"/>
  <c r="K9" i="50"/>
  <c r="K33" i="53"/>
  <c r="J33" i="53"/>
  <c r="G33" i="53"/>
  <c r="F33" i="53" s="1"/>
  <c r="J21" i="53"/>
  <c r="G21" i="53"/>
  <c r="K21" i="53"/>
  <c r="J33" i="50"/>
  <c r="I33" i="50"/>
  <c r="G39" i="50"/>
  <c r="L44" i="50"/>
  <c r="L39" i="50"/>
  <c r="H29" i="53"/>
  <c r="F33" i="52"/>
  <c r="J9" i="50"/>
  <c r="K25" i="52"/>
  <c r="F9" i="52"/>
  <c r="I48" i="50"/>
  <c r="H9" i="50"/>
  <c r="H33" i="53"/>
  <c r="J17" i="52"/>
  <c r="H21" i="53"/>
  <c r="G33" i="50"/>
  <c r="J21" i="50"/>
  <c r="I21" i="50"/>
  <c r="H21" i="50"/>
  <c r="F43" i="50"/>
  <c r="J13" i="50"/>
  <c r="G25" i="53"/>
  <c r="J25" i="53"/>
  <c r="K25" i="53"/>
  <c r="G25" i="52"/>
  <c r="F25" i="52" s="1"/>
  <c r="I29" i="53"/>
  <c r="L17" i="52"/>
  <c r="K44" i="50"/>
  <c r="K39" i="50"/>
  <c r="J17" i="50"/>
  <c r="I17" i="50"/>
  <c r="K17" i="53"/>
  <c r="J17" i="53"/>
  <c r="G17" i="53"/>
  <c r="L33" i="50"/>
  <c r="I39" i="50"/>
  <c r="I44" i="50"/>
  <c r="L25" i="52"/>
  <c r="G21" i="50"/>
  <c r="H44" i="50"/>
  <c r="H39" i="50"/>
  <c r="J25" i="52"/>
  <c r="K13" i="53"/>
  <c r="J13" i="53"/>
  <c r="G13" i="53"/>
  <c r="F47" i="50"/>
  <c r="L29" i="50"/>
  <c r="J29" i="50"/>
  <c r="G13" i="50"/>
  <c r="K17" i="52"/>
  <c r="H25" i="53"/>
  <c r="J25" i="50"/>
  <c r="F25" i="50" s="1"/>
  <c r="L25" i="50"/>
  <c r="H25" i="50"/>
  <c r="I17" i="52"/>
  <c r="I13" i="53"/>
  <c r="H17" i="50"/>
  <c r="I13" i="52"/>
  <c r="F13" i="52" s="1"/>
  <c r="H29" i="50"/>
  <c r="F29" i="50" s="1"/>
  <c r="G17" i="50"/>
  <c r="F17" i="50" s="1"/>
  <c r="H17" i="53"/>
  <c r="H33" i="50"/>
  <c r="H25" i="52"/>
  <c r="K33" i="50"/>
  <c r="L9" i="52"/>
  <c r="K21" i="50"/>
  <c r="L13" i="50"/>
  <c r="L29" i="52"/>
  <c r="F29" i="52" s="1"/>
  <c r="K9" i="43"/>
  <c r="O9" i="43" s="1"/>
  <c r="M9" i="43"/>
  <c r="Q9" i="43" s="1"/>
  <c r="Q10" i="43"/>
  <c r="K40" i="50" l="1"/>
  <c r="F21" i="50"/>
  <c r="I40" i="50"/>
  <c r="F39" i="50"/>
  <c r="J40" i="50" s="1"/>
  <c r="J44" i="50"/>
  <c r="G40" i="50"/>
  <c r="F9" i="50"/>
  <c r="F17" i="52"/>
  <c r="F49" i="50"/>
  <c r="J48" i="50"/>
  <c r="L48" i="50"/>
  <c r="K48" i="50"/>
  <c r="G44" i="50"/>
  <c r="F44" i="50" s="1"/>
  <c r="F21" i="53"/>
  <c r="F13" i="50"/>
  <c r="F13" i="53"/>
  <c r="H40" i="50"/>
  <c r="G48" i="50"/>
  <c r="F17" i="53"/>
  <c r="F25" i="53"/>
  <c r="F33" i="50"/>
  <c r="L40" i="50"/>
  <c r="H48" i="50"/>
  <c r="F29" i="53"/>
  <c r="F48" i="50" l="1"/>
  <c r="F40" i="50"/>
</calcChain>
</file>

<file path=xl/sharedStrings.xml><?xml version="1.0" encoding="utf-8"?>
<sst xmlns="http://schemas.openxmlformats.org/spreadsheetml/2006/main" count="1588" uniqueCount="551">
  <si>
    <t>osoby poprzednio pracujące</t>
  </si>
  <si>
    <t>w tym:</t>
  </si>
  <si>
    <t>osoby dotychczas nie pracujące</t>
  </si>
  <si>
    <t>Wyszczególnienie</t>
  </si>
  <si>
    <t>ogółem</t>
  </si>
  <si>
    <t>kobiety</t>
  </si>
  <si>
    <t>mężczyźni</t>
  </si>
  <si>
    <t>według wieku:</t>
  </si>
  <si>
    <t>25-34 lat</t>
  </si>
  <si>
    <t>35-44 lat</t>
  </si>
  <si>
    <t>45-54 lat</t>
  </si>
  <si>
    <t>55 lat i więcej</t>
  </si>
  <si>
    <t>według poziomu wykształcenia</t>
  </si>
  <si>
    <t>wyzsze</t>
  </si>
  <si>
    <t>policealne i średnie zawodowe</t>
  </si>
  <si>
    <t>średnie ogólnokształcace</t>
  </si>
  <si>
    <t>zasadnicze-zawodowe</t>
  </si>
  <si>
    <t>gimnazjalne, podstawowe i niepełne podstawowe</t>
  </si>
  <si>
    <t>www.stat.gov.pl, Bank Danych Lokalnych.</t>
  </si>
  <si>
    <t>zasiłki dla bezrobotnych</t>
  </si>
  <si>
    <t>inne</t>
  </si>
  <si>
    <t>prace interwencyjne</t>
  </si>
  <si>
    <t>roboty publiczne</t>
  </si>
  <si>
    <t>środki dla pracodawców na wyposażenie i doposażenie stanowisk pracy</t>
  </si>
  <si>
    <t>stypendia i składki na ubezpieczenia społeczne **</t>
  </si>
  <si>
    <t>Powiaty</t>
  </si>
  <si>
    <t>województwo</t>
  </si>
  <si>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</si>
  <si>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</si>
  <si>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</si>
  <si>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</si>
  <si>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</si>
  <si>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</si>
  <si>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</si>
  <si>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</si>
  <si>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</si>
  <si>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</si>
  <si>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</si>
  <si>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</si>
  <si>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</si>
  <si>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</si>
  <si>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</si>
  <si>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</si>
  <si>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</si>
  <si>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</si>
  <si>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</si>
  <si>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</si>
  <si>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</si>
  <si>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Krosno</t>
  </si>
  <si>
    <t>Przemyśl</t>
  </si>
  <si>
    <t>Rzeszów</t>
  </si>
  <si>
    <t>Tarnobrzeg</t>
  </si>
  <si>
    <t>przy pracach interwencyjnych</t>
  </si>
  <si>
    <t>przy robotach publicznych</t>
  </si>
  <si>
    <t>bezrobotni skierowani na staż</t>
  </si>
  <si>
    <t>osoby zatrudnione</t>
  </si>
  <si>
    <t>bezrobotni, którzy rozpoczęli prace społecznie użyteczne</t>
  </si>
  <si>
    <t>bezrobotni, którzy podjęli działalność gospodarczą</t>
  </si>
  <si>
    <t>podjecia pracy w ramach refundacji kosztów utworzenia stanowiska pracy</t>
  </si>
  <si>
    <t>Razem</t>
  </si>
  <si>
    <t>pracy subsydiowanej</t>
  </si>
  <si>
    <t>z sektora publicznego</t>
  </si>
  <si>
    <t>w tym</t>
  </si>
  <si>
    <t>Ogółem</t>
  </si>
  <si>
    <t>Wiek w latach</t>
  </si>
  <si>
    <t>18-24</t>
  </si>
  <si>
    <t>25-34</t>
  </si>
  <si>
    <t>35-44</t>
  </si>
  <si>
    <t>45-54</t>
  </si>
  <si>
    <t>55-59</t>
  </si>
  <si>
    <t>60 i więcej</t>
  </si>
  <si>
    <t>Wykształcenie</t>
  </si>
  <si>
    <t>wyższe</t>
  </si>
  <si>
    <t>zasadnicze zawodowe</t>
  </si>
  <si>
    <t>gimnazjalne i poniżej</t>
  </si>
  <si>
    <t>Staż pracy</t>
  </si>
  <si>
    <t>do 1 roku</t>
  </si>
  <si>
    <t>bez stażu pracy</t>
  </si>
  <si>
    <t>od 1 do 3 m-cy</t>
  </si>
  <si>
    <t>śedenie ogólnokształcące</t>
  </si>
  <si>
    <t>1-5 lat</t>
  </si>
  <si>
    <t>5-10 lat</t>
  </si>
  <si>
    <t>10-20 lat</t>
  </si>
  <si>
    <t>20-30 lat</t>
  </si>
  <si>
    <t>30 lat i więcej</t>
  </si>
  <si>
    <t>od 3 do 6 m-cy</t>
  </si>
  <si>
    <t>od 6 do 12 m-cy</t>
  </si>
  <si>
    <t>od 12 do 24 m-cy</t>
  </si>
  <si>
    <t>pow. 24 m-cy</t>
  </si>
  <si>
    <t>do 1 m-ca</t>
  </si>
  <si>
    <t>Czas pozostawania bez pracy w miesiącach</t>
  </si>
  <si>
    <t>wliczbach bezwzgędnych</t>
  </si>
  <si>
    <t>w odsetkach</t>
  </si>
  <si>
    <t>w liczbach bezwzgędnych</t>
  </si>
  <si>
    <t>z tego w przedziałach wieku</t>
  </si>
  <si>
    <t>60 lat i więcej</t>
  </si>
  <si>
    <t>z tego z wykształceniem</t>
  </si>
  <si>
    <t>wyższym</t>
  </si>
  <si>
    <t>policealnym i średnim zawodowym</t>
  </si>
  <si>
    <t>średnim ogólnokształcącym</t>
  </si>
  <si>
    <t>zasadniczym zawodowym</t>
  </si>
  <si>
    <t>gimnazjalnym i poniżej</t>
  </si>
  <si>
    <t>od 1 do 5 lat</t>
  </si>
  <si>
    <t>od 5 do 10 lat</t>
  </si>
  <si>
    <t>od 10 do 20 lat</t>
  </si>
  <si>
    <t>od 20 do 30 lat</t>
  </si>
  <si>
    <t>w tym osoby, które podjęły pracę</t>
  </si>
  <si>
    <t>- po raz pierwszy</t>
  </si>
  <si>
    <t>- po raz kolejny  (od 1990 r.)</t>
  </si>
  <si>
    <t>- po pracach interwencyjnych</t>
  </si>
  <si>
    <t>- po robotach publicznych</t>
  </si>
  <si>
    <t>- po stażu</t>
  </si>
  <si>
    <t>- po szkoleniu</t>
  </si>
  <si>
    <t>- podjęcia pracy w ramach refundacji kosztów zatrudnienia bezrobotnego</t>
  </si>
  <si>
    <t>- rozpoczęcia szkolenia</t>
  </si>
  <si>
    <t>- rozpoczęcia stażu</t>
  </si>
  <si>
    <t>- rozpoczęcia przygotowania zawodowego dorosłych</t>
  </si>
  <si>
    <t>- rozpoczęcia pracy społecznie użytecznej</t>
  </si>
  <si>
    <t>- nabycia praw emerytalnych lub rentowych</t>
  </si>
  <si>
    <t>- nabycia uprawnień do świadczenia przedemerytalnego</t>
  </si>
  <si>
    <t>- po odbyciu przygotowania zawodowego dorosłych</t>
  </si>
  <si>
    <t>- podjęcia pracy poza miejscem zamieszkania w ramach bonu na zasiedlenie</t>
  </si>
  <si>
    <t>- odmowy ustalenia profilu pomocy</t>
  </si>
  <si>
    <t>- skierowania do agencji zatrudnienia w ramach zlecania działań aktywizacyjnych</t>
  </si>
  <si>
    <t>- dobrowolnej rezygnacji ze statusu bezrobotnego</t>
  </si>
  <si>
    <t>- podjęcia nauki</t>
  </si>
  <si>
    <t>- osiągnięcia wieku emerytalnego</t>
  </si>
  <si>
    <t>- innych</t>
  </si>
  <si>
    <t>---</t>
  </si>
  <si>
    <t>w tym kobiety</t>
  </si>
  <si>
    <t>od 31 do 50 roku życia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</si>
  <si>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</si>
  <si>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</si>
  <si>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</si>
  <si>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</si>
  <si>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</si>
  <si>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</si>
  <si>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</si>
  <si>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</si>
  <si>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</si>
  <si>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</si>
  <si>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</si>
  <si>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wzrost-spadek*</t>
  </si>
  <si>
    <t>kategorie</t>
  </si>
  <si>
    <t>w tym osoby zwolnione z przyczyn dotyczących zakładu pracy</t>
  </si>
  <si>
    <t>w liczbach</t>
  </si>
  <si>
    <t>bezrobotni ogółem</t>
  </si>
  <si>
    <t>liczba</t>
  </si>
  <si>
    <t>%</t>
  </si>
  <si>
    <t>powiaty</t>
  </si>
  <si>
    <t>wzrost/spadek</t>
  </si>
  <si>
    <t>LICZBA BEZROBOTNYCH</t>
  </si>
  <si>
    <t>STOPA BEZROBOCIA</t>
  </si>
  <si>
    <t>wzrost/spadek (liczba)</t>
  </si>
  <si>
    <t>*Bank Danych Loklanych www.stat.gov.pl</t>
  </si>
  <si>
    <t>nowo zarejestrowani bezrobotni "napływ"</t>
  </si>
  <si>
    <t xml:space="preserve">  z tego rejestrujący się:</t>
  </si>
  <si>
    <t xml:space="preserve">   w tym powracający do rejestracji:</t>
  </si>
  <si>
    <t>- po pracach społecznie użytecznych</t>
  </si>
  <si>
    <t>"napływ" bezrobotnych</t>
  </si>
  <si>
    <t>bezrobotni wyłączeni z rejestru "odpływ" (ogółem)</t>
  </si>
  <si>
    <t>wyłączeni z rejestru z utratą statusu bezrobotnych</t>
  </si>
  <si>
    <t>z powodu podjęcia pracy</t>
  </si>
  <si>
    <t>- pracy niesubsydiowanej</t>
  </si>
  <si>
    <t>- pracy subsydiowanej:</t>
  </si>
  <si>
    <t xml:space="preserve">   pracy subsydiowanej z tytułu:</t>
  </si>
  <si>
    <t>-  prac interwencyjnych</t>
  </si>
  <si>
    <t>-  robót publicznych</t>
  </si>
  <si>
    <t>-  otrzymania dotacji na uruchomienie działalności gospodarczej</t>
  </si>
  <si>
    <t>w tym bonu na zasiedlenie</t>
  </si>
  <si>
    <t>- podjęcia pracy w ramach bonu zatrudnieniowego</t>
  </si>
  <si>
    <t>- podjęcia pracy w ramach świadczenia aktywizacyjnego</t>
  </si>
  <si>
    <t>- podjęcia pracy w ramach grantu na telepracę</t>
  </si>
  <si>
    <t>- podjęcia pracy w ramach refundacji składek na ubezpieczenia społeczne</t>
  </si>
  <si>
    <t>- podjęcia pracy w ramach dofinansowania wynagrodzenia za zatrudnienie skierowanego bezrobotnego powyżej 50 roku życia</t>
  </si>
  <si>
    <t xml:space="preserve"> z innego powodu niż podjęcie pracy</t>
  </si>
  <si>
    <t>- odmowy bez uzasadnionej przyczyny przyjęcia propozycji odpowiedniej pracy lub innej formy pomocy, w tym w ramach Programu Aktywizacja i Integracja</t>
  </si>
  <si>
    <t>- nie potwierdzenia gotowości do pracy</t>
  </si>
  <si>
    <t>wyłączeni z rejestru bez utraty statusu bezrobtnych</t>
  </si>
  <si>
    <t>w tym w ramach bonu szkoleniowego</t>
  </si>
  <si>
    <t>w tym w ramach bonu stażowego</t>
  </si>
  <si>
    <t>w tym w ramach Programu Aktywizacja i Integracja</t>
  </si>
  <si>
    <t xml:space="preserve"> - inne (podjęcia pracy subsydiowanej)</t>
  </si>
  <si>
    <t>Kategorie</t>
  </si>
  <si>
    <t>z ogółu bezrobotnych, którzy podjęli pracę</t>
  </si>
  <si>
    <t>poprzednio pracujący (ogółem)</t>
  </si>
  <si>
    <t>w tym zwolnieni z przyczyn dotyczących zakładu pracy</t>
  </si>
  <si>
    <t>poprzednio pracujący</t>
  </si>
  <si>
    <t>"odpływ" bezrobotnych, w tym osoby, które podjęły pracę</t>
  </si>
  <si>
    <t>wyszczególnienie</t>
  </si>
  <si>
    <t>bezrobotni posiadający prawo do zasiłku w podziale na powiaty</t>
  </si>
  <si>
    <t>wzrost/spadek
(liczba)</t>
  </si>
  <si>
    <t xml:space="preserve">                Stan w końcu okresu</t>
  </si>
  <si>
    <t>wiek w latach</t>
  </si>
  <si>
    <t>wykształcenie</t>
  </si>
  <si>
    <t>czas pozostawania bez pracy w miesiącach</t>
  </si>
  <si>
    <t>z tego wg stażu:</t>
  </si>
  <si>
    <t>w tym bezrobotni posiadający gospodarstwo rolne</t>
  </si>
  <si>
    <t>wzrost/spadek liczba</t>
  </si>
  <si>
    <t>Bezrobotni zamieszkali na wsi w podziale na powiaty</t>
  </si>
  <si>
    <t>bezrobotni długotrwale*</t>
  </si>
  <si>
    <t>do 30 roku życia*</t>
  </si>
  <si>
    <t>powyżej 50 roku życia**</t>
  </si>
  <si>
    <t>* Bezrobotny do 30 roku życia – do dnia zastosowania wobec niego usług lub instrumentów rynku pracy nie ukończył 30 roku życia.</t>
  </si>
  <si>
    <t>** Bezrobotny powyżej 50 roku życia – w dniu zastosowania wobec niego usług lub instrumentów rynku pracy ukończył co najmniej 50 rok życia.</t>
  </si>
  <si>
    <t>grupy zawodów</t>
  </si>
  <si>
    <t>A</t>
  </si>
  <si>
    <t>B</t>
  </si>
  <si>
    <t>AB</t>
  </si>
  <si>
    <t>razem</t>
  </si>
  <si>
    <t>wzrost/spadek w %</t>
  </si>
  <si>
    <t>w mln zł</t>
  </si>
  <si>
    <t>środki na podjęcie działalności gospodarczej</t>
  </si>
  <si>
    <t>* Kategoria ta zawiera koszty należne instytucjom szkoleniowym, koszty egzaminów, licencji bez stypendiów i składek na ubezpieczenie społeczne.</t>
  </si>
  <si>
    <t>PRZEDSTAWICIELE WŁADZ PUBLICZNYCH, WYŻSI URZĘDNICY I KIEROWNICY</t>
  </si>
  <si>
    <t>SPECJALIŚCI</t>
  </si>
  <si>
    <t>TECHNICY I INNY ŚREDNI PERSONEL</t>
  </si>
  <si>
    <t>PRACOWNICY BIUROWI</t>
  </si>
  <si>
    <t>PRACOWNICY USŁUG I SPRZEDAWCY</t>
  </si>
  <si>
    <t>ROLNICY, OGRODNICY, LEŚNICY I RYBACY</t>
  </si>
  <si>
    <t>ROBOTNICY PRZEMYSŁOWI I RZEMIEŚLNICY</t>
  </si>
  <si>
    <t>OPERATORZY I MONTERZY MASZYN I URZĄDZEŃ</t>
  </si>
  <si>
    <t>PRACOWNICY WYKONUJĄCY PRACE PROSTE</t>
  </si>
  <si>
    <t>bezrobotni bez zawodu</t>
  </si>
  <si>
    <t>bezrobotni z zawodem</t>
  </si>
  <si>
    <t>kody zawodów (wg KZiS)</t>
  </si>
  <si>
    <t>Kierownicy do spraw zarządzania i handlu</t>
  </si>
  <si>
    <t>Kierownicy do spraw produkcji i usług</t>
  </si>
  <si>
    <t>Kierownicy w branży hotelarskiej, handlu i innych branżach usługowych</t>
  </si>
  <si>
    <t>SIŁY ZBROJNE</t>
  </si>
  <si>
    <t>BEZROBOTNI Z ZAWODEM</t>
  </si>
  <si>
    <t>Specjaliści nauk fizycznych, matematycznych i technicznych</t>
  </si>
  <si>
    <t>Specjaliści do spraw zdrowia</t>
  </si>
  <si>
    <t>Specjaliści nauczania i wychowania</t>
  </si>
  <si>
    <t>Specjaliści do spraw ekonomicznych i zarządzania</t>
  </si>
  <si>
    <t>Specjaliści do spraw technologii informacyjno-komunikacyjnych</t>
  </si>
  <si>
    <t>Specjaliści z dziedziny prawa, dziedzin społecznych i kultury</t>
  </si>
  <si>
    <t>Średni personel nauk fizycznych, chemicznych i technicznych</t>
  </si>
  <si>
    <t>Średni personel do spraw zdrowia</t>
  </si>
  <si>
    <t>Średni personel do spraw biznesu i administracji</t>
  </si>
  <si>
    <t>Średni personel z dziedziny prawa, spraw społecznych, kultury i pokrewny</t>
  </si>
  <si>
    <t>Technicy informatycy</t>
  </si>
  <si>
    <t>Sekretarki, operatorzy urządzeń biurowych i pokrewni</t>
  </si>
  <si>
    <t>Pracownicy obsługi klienta</t>
  </si>
  <si>
    <t>Pracownicy do spraw finansowo-statystycznych i ewidencji materiałowej</t>
  </si>
  <si>
    <t>Pozostali pracownicy obsługi biura</t>
  </si>
  <si>
    <t>Pracownicy usług osobistych</t>
  </si>
  <si>
    <t>Sprzedawcy i pokrewni</t>
  </si>
  <si>
    <t>Pracownicy opieki osobistej i pokrewni</t>
  </si>
  <si>
    <t>Pracownicy usług ochrony</t>
  </si>
  <si>
    <t>Rolnicy produkcji towarowej</t>
  </si>
  <si>
    <t>Leśnicy i rybacy</t>
  </si>
  <si>
    <t>Rolnicy i rybacy pracujący na własne potrzeby</t>
  </si>
  <si>
    <t>Robotnicy budowlani i pokrewni (z wyłączeniem elektryków)</t>
  </si>
  <si>
    <t>Robotnicy obróbki metali, mechanicy maszyn i urządzeń i pokrewni</t>
  </si>
  <si>
    <t>Rzemieślnicy i robotnicy poligraficzni</t>
  </si>
  <si>
    <t>Elektrycy i elektronicy</t>
  </si>
  <si>
    <t>Robotnicy w przetwórstwie spożywczym, obróbce drewna, produkcji wyrobów tekstylnych i pokrewni</t>
  </si>
  <si>
    <t>Operatorzy maszyn i urządzeń wydobywczych i przetwórczych</t>
  </si>
  <si>
    <t>Monterzy</t>
  </si>
  <si>
    <t>Kierowcy i operatorzy pojazdów</t>
  </si>
  <si>
    <t>Pomoce domowe i sprzątaczki</t>
  </si>
  <si>
    <t>Robotnicy wykonujący prace proste w rolnictwie, leśnictwie, leśnictwie i rybactwie</t>
  </si>
  <si>
    <t>Robotnicy wykonujący prace proste w górnictwie, przemyśle, budownictwie i transporcie</t>
  </si>
  <si>
    <t>Pracownicy wykonujący prace proste związane z przygotowywaniem posiłków</t>
  </si>
  <si>
    <t>Sprzedawcy uliczni i pracownicy świadczący usługi na ulicach</t>
  </si>
  <si>
    <t>Ładowacze nieczystości i inni pracownicy wykonujący prace proste</t>
  </si>
  <si>
    <t>Oficerowie sił zbrojnych</t>
  </si>
  <si>
    <t>Podoficerowie sił zbrojnych</t>
  </si>
  <si>
    <t>Żołnierze szeregowi</t>
  </si>
  <si>
    <t>PRZEDSTAWICIELE WŁADZ PUBLICZNYCH, WYŻSI URZĘDNICY I KIEROWNICY*</t>
  </si>
  <si>
    <t>Przedstawiciele władz publicznych, wyżsi urzędnicy i dyrektorzy generalni**</t>
  </si>
  <si>
    <t>BEZROBOTNI BEZ ZAWODU***</t>
  </si>
  <si>
    <t>** Wartości procentowe odpowiadające grupom dwucyfrowym obliczono dla danej grupy jednocyfrowej (GJ=100%).</t>
  </si>
  <si>
    <t>*** Odsetek dla bezrobotnych bez zawodu w stosunku do "ogłóem" (A+B=100%).</t>
  </si>
  <si>
    <t>%*</t>
  </si>
  <si>
    <t>OFERTY BEZ ZAWODU***</t>
  </si>
  <si>
    <t>OFERTY Z ZAWODEM</t>
  </si>
  <si>
    <t>bezrobotni w szczególnej sytuacji na rynku pracy</t>
  </si>
  <si>
    <t>do 25 roku życia</t>
  </si>
  <si>
    <t xml:space="preserve">   do 30 roku życia</t>
  </si>
  <si>
    <t xml:space="preserve">   długotrwale bezrobotni</t>
  </si>
  <si>
    <t xml:space="preserve">   powyżej 50 roku życia</t>
  </si>
  <si>
    <t xml:space="preserve">   korzystający ze świadczeń pomocy społecznej</t>
  </si>
  <si>
    <t xml:space="preserve">   posiadający co najmniej jedno dziecko do 6 roku życia</t>
  </si>
  <si>
    <t xml:space="preserve">   posiadający co najmniej jedno dziecko niepełnosprawne do 18 roku życia</t>
  </si>
  <si>
    <t xml:space="preserve">  niepełnosprawni</t>
  </si>
  <si>
    <t>bezrobotni wg wieku</t>
  </si>
  <si>
    <t xml:space="preserve">*Bezrobotny długotrwale – pozostający w rejestrze powiatowego urzędu pracy łącznie przez okres ponad 12 miesięcy </t>
  </si>
  <si>
    <t>bezrobotni poprzednio pracujący</t>
  </si>
  <si>
    <t xml:space="preserve">ogółem </t>
  </si>
  <si>
    <t xml:space="preserve">                                                  w okresie ostatnich 2 lat, z wyłączeniem okresów odbywania stażu</t>
  </si>
  <si>
    <t xml:space="preserve">                                                  i przygotowania zawodowego dorosłych.</t>
  </si>
  <si>
    <t>dot. zakładów pracy</t>
  </si>
  <si>
    <t>w tym zwolnieni z przyczyn</t>
  </si>
  <si>
    <t xml:space="preserve">oferty pracy zgłoszone  </t>
  </si>
  <si>
    <t xml:space="preserve">* W jednocyfrowych grupach zawodów, odsetek w stosunku do liczby bezrobotnych ogółem z zawodem (B=100%). </t>
  </si>
  <si>
    <t xml:space="preserve">* W jednocyfrowych grupach zawodów, odsetek w stosunku do liczby ofert ogółem z zawodem (B=100%). </t>
  </si>
  <si>
    <t>Pracownicy (ogółem)</t>
  </si>
  <si>
    <t xml:space="preserve"> z zakładów sektora prywatnego</t>
  </si>
  <si>
    <t>z zakładów  sektora publicznego</t>
  </si>
  <si>
    <r>
      <t xml:space="preserve">Polska </t>
    </r>
    <r>
      <rPr>
        <b/>
        <vertAlign val="superscript"/>
        <sz val="14"/>
        <color theme="1"/>
        <rFont val="Times New Roman"/>
        <family val="1"/>
        <charset val="238"/>
      </rPr>
      <t>1</t>
    </r>
  </si>
  <si>
    <t xml:space="preserve">       staże</t>
  </si>
  <si>
    <t>aktywne formy promocji zatrudnienia</t>
  </si>
  <si>
    <t>szkolenia*</t>
  </si>
  <si>
    <t xml:space="preserve"> z aktywnych form:</t>
  </si>
  <si>
    <t>* Ostatni z opisywanych kwartałów do poprzedniego. Wzrost lub spadek w pkt. proc.</t>
  </si>
  <si>
    <t>Tabela II.     BEZROBOTNI W PUP ORAZ STOPA BEZROBOCIA WG POWIATÓW</t>
  </si>
  <si>
    <t>Tabela IX. BEZROBOTNI WEDŁUG WIEKU</t>
  </si>
  <si>
    <t>Tabela X. BEZROBOTNI WEDŁUG WYKSZTAŁCENIA</t>
  </si>
  <si>
    <t>Tabela XI. BEZROBOTNI WEDŁUG STAŻU PRACY</t>
  </si>
  <si>
    <t xml:space="preserve">                       PRZEZ PRACODAWCÓW DO PUP </t>
  </si>
  <si>
    <t xml:space="preserve">                     WEDŁUG POLSKIEJ KLASYFIKACJI DZIAŁALNOŚCI (PKD)</t>
  </si>
  <si>
    <t>Tabela XV.    BEZROBOTNI ZAMIESZKALI NA WSI</t>
  </si>
  <si>
    <t xml:space="preserve">Tabela XIII.  BEZROBOTNE KOBIETY WEDŁUG WIEKU, </t>
  </si>
  <si>
    <t xml:space="preserve">Tabela XII.  BEZROBOTNI WEDŁUG WIEKU, </t>
  </si>
  <si>
    <t xml:space="preserve">                 Stan w końcu okresu</t>
  </si>
  <si>
    <t>Tabela VIII.    BEZROBOTNI POSIADAJĄCY PRAWO DO ZASIŁKU</t>
  </si>
  <si>
    <t>Tabela VII.   "ODPŁYW" BEZROBOTNYCH W POWIATACH</t>
  </si>
  <si>
    <t>Tabela VI.   BEZROBOTNI, KTÓRZY PODJĘLI PRACĘ</t>
  </si>
  <si>
    <t xml:space="preserve">Tabela V.  BEZROBOTNI WYŁĄCZENI Z REJESTRU "ODPŁYW" </t>
  </si>
  <si>
    <t>Tabela IV.   "NAPŁYW" BEZROBOTNYCH W POWIATACH</t>
  </si>
  <si>
    <t>Tabela III.   BEZROBOTNI ZAREJESTROWANI "NAPŁYW"</t>
  </si>
  <si>
    <t xml:space="preserve">                   Stan w końcu okresu</t>
  </si>
  <si>
    <t>Tabela I.     STAN I STRUKTURA OSÓB BEZROBOTNYCH ZAREJESTROWANYCH W PUP</t>
  </si>
  <si>
    <t xml:space="preserve">                  Stan w końcu okresu, województwo podkarpackie</t>
  </si>
  <si>
    <t>*** Odsetek dla ofert bez zawodu w stosunku do "ogółem" (A+B=100%).</t>
  </si>
  <si>
    <t>% do ogółem</t>
  </si>
  <si>
    <t>% aktywnych form</t>
  </si>
  <si>
    <r>
      <t xml:space="preserve">pozostałe aktywne formy </t>
    </r>
    <r>
      <rPr>
        <vertAlign val="superscript"/>
        <sz val="11"/>
        <color theme="1"/>
        <rFont val="Times New Roman"/>
        <family val="1"/>
        <charset val="238"/>
      </rPr>
      <t>1</t>
    </r>
  </si>
  <si>
    <r>
      <rPr>
        <vertAlign val="superscript"/>
        <sz val="11"/>
        <color theme="1"/>
        <rFont val="Times New Roman"/>
        <family val="1"/>
        <charset val="238"/>
      </rPr>
      <t>1</t>
    </r>
    <r>
      <rPr>
        <sz val="11"/>
        <color theme="1"/>
        <rFont val="Times New Roman"/>
        <family val="1"/>
        <charset val="238"/>
      </rPr>
      <t xml:space="preserve"> Kategoria ta od 2016 r. zawiera refundację wynagrodzeń osobom będącym do 30 roku życia.</t>
    </r>
  </si>
  <si>
    <t xml:space="preserve">% </t>
  </si>
  <si>
    <t>do 1</t>
  </si>
  <si>
    <t>od 1 do 3</t>
  </si>
  <si>
    <t>od 3 do 6</t>
  </si>
  <si>
    <t>od 6 do 12</t>
  </si>
  <si>
    <t>od 12 do 24</t>
  </si>
  <si>
    <t>pow. 24</t>
  </si>
  <si>
    <t>bezrobotne kobiety</t>
  </si>
  <si>
    <t>** Kategoria ta zawiera stypendia dla uczestników i składki na ubezpieczenie społeczne za okres stażu, przygotowania zawodowego dorosłych</t>
  </si>
  <si>
    <t xml:space="preserve">      realizacji studiów podyplomowych i szkolenia oraz stypendia i składki na ubezpieczenia społeczne za okres kontynuowania nauki. </t>
  </si>
  <si>
    <t>wzrost/spadek ogółem</t>
  </si>
  <si>
    <t>16</t>
  </si>
  <si>
    <t>Wartości dla Polski 2013 r. na podstawie "Monitoring Rynku Pracy. Informacja Kwartalna o aktywności ekonomicznej ludności" GUS Departament Rynku Pracy str. 6.</t>
  </si>
  <si>
    <t>Tabela XIV a. BEZROBOTNI  WEDŁUG WIEKU I CZASU POZOSTAWANIA BEZ PRACY</t>
  </si>
  <si>
    <t>Liczba bezrobotnych ogółem</t>
  </si>
  <si>
    <t>z ogółem: czas pozostawania bez pracy w miesiącach</t>
  </si>
  <si>
    <t>Tabela XIV b. BEZROBOTNI  WEDŁUG WYKSZTAŁCENIA I CZASU POZOSTAWANIA BEZ PRACY</t>
  </si>
  <si>
    <t>Staż pracy (liczba lat)</t>
  </si>
  <si>
    <t>Tabela XIV c. BEZROBOTNI  WEDŁUG STAŻU PRACY I CZASU POZOSTAWANIA BEZ PRACY</t>
  </si>
  <si>
    <t>średnie ogólno-kształcące</t>
  </si>
  <si>
    <t>zgłoszenia</t>
  </si>
  <si>
    <t>zwolnienia</t>
  </si>
  <si>
    <t>do 12 m-cy</t>
  </si>
  <si>
    <t>pow. 12 m-cy</t>
  </si>
  <si>
    <t>18-34</t>
  </si>
  <si>
    <t>35-54</t>
  </si>
  <si>
    <t>55 i więcej</t>
  </si>
  <si>
    <t>35 i więcej</t>
  </si>
  <si>
    <t>30 VI '18</t>
  </si>
  <si>
    <t>I p 2018</t>
  </si>
  <si>
    <t>I półrocze '18</t>
  </si>
  <si>
    <t>Ip '18</t>
  </si>
  <si>
    <t xml:space="preserve">                      Stan w końcu okresu, województwo podkarpackie</t>
  </si>
  <si>
    <t>I półrocze 2018</t>
  </si>
  <si>
    <t>ROK</t>
  </si>
  <si>
    <t>17</t>
  </si>
  <si>
    <t>Wskaźnik zatrudnienia oblicza się jako udział osób pracujących w liczbie ludności ( 15 lat i więcej) ogółem lub dla danej grupy.</t>
  </si>
  <si>
    <t>15-24 lat</t>
  </si>
  <si>
    <t>województwo podkarpackie</t>
  </si>
  <si>
    <t>za IV kwartał według poszczególnych lat. Publikacja sygnalna, Urząd Statystyczny w Rzeszowie.</t>
  </si>
  <si>
    <t>Opracowano na podstawie danych zawartych w "Aktywności ekonomicznej ludności w województwie podkarpackim" -</t>
  </si>
  <si>
    <t>I półrocze</t>
  </si>
  <si>
    <t>m. Krosno</t>
  </si>
  <si>
    <t>m. Przemyśl</t>
  </si>
  <si>
    <t>m. Rzeszów</t>
  </si>
  <si>
    <t>m. Tarnobrzeg</t>
  </si>
  <si>
    <t>Tabela XX. ZMIANY ILOŚCI BEZROBOTNYCH WEDŁUG GRUP ZAWODOWYCH</t>
  </si>
  <si>
    <t>Tabela XVI. BEZROBOTNI W SZCZEGÓLNEJ SYTUACJI NA RYNKU PRACY</t>
  </si>
  <si>
    <t>Tabela XVIII. BEZROBOTNI DŁUGOTRWALE</t>
  </si>
  <si>
    <t xml:space="preserve">Tabela XIX.  BEZROBOTNI POPRZEDNIO PRACUJĄCY </t>
  </si>
  <si>
    <t>Tabela XXV.  WYDATKI REALIZOWANE Z FUNDUSZU PRACY</t>
  </si>
  <si>
    <t>Tabela XXVI   Aktywne formy promocji zatrudnienia wg powiatów. Liczba bezrobotnych aktywizowanych w ramach poszczególnych form,</t>
  </si>
  <si>
    <t>% (do ogółem)</t>
  </si>
  <si>
    <t>Rolnictwo, leśnictwo, łowiectwo i rybactwo</t>
  </si>
  <si>
    <t>Górnictwo i wydobywanie</t>
  </si>
  <si>
    <t>Przetwórstwo przemysłowe</t>
  </si>
  <si>
    <t>Wytwarzanie i zaopatrywanie w energię elektryczną, gaz, parę wodną, gorącą wodę i powietrze do układów klimatyzacyjnych</t>
  </si>
  <si>
    <t>Dostawa wody, gospodarowanie ściekami i odpadami oraz działalność związana z rekultywacją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</si>
  <si>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</si>
  <si>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</si>
  <si>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</si>
  <si>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</si>
  <si>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</si>
  <si>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</si>
  <si>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</si>
  <si>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</si>
  <si>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</si>
  <si>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</si>
  <si>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</si>
  <si>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związana z kulturą, rozrywką i rekreacją</t>
  </si>
  <si>
    <t>Pozostała działalność usługowa</t>
  </si>
  <si>
    <t>Gospodarstwa domowe zatrudniające pracowników; gospodarstwa domowe produkujące wyroby i świadczące usługi na własne potrzeby</t>
  </si>
  <si>
    <t>Organizacje i zespoły eksterytorialne</t>
  </si>
  <si>
    <t>Działalność niezidentyfikowana</t>
  </si>
  <si>
    <t>O</t>
  </si>
  <si>
    <t>K</t>
  </si>
  <si>
    <t>A Razem dotychczas pracujący</t>
  </si>
  <si>
    <t>B Dotychczas niepracujący</t>
  </si>
  <si>
    <t>AB Ogółem</t>
  </si>
  <si>
    <t>ogółem (o) w tym kobiety (k)</t>
  </si>
  <si>
    <t xml:space="preserve">z ogółem sekcje PKD: </t>
  </si>
  <si>
    <t>Działalność finansowa i ubezpieczeniowa</t>
  </si>
  <si>
    <t>wzrost/spadek w proc.</t>
  </si>
  <si>
    <t>dynamika spadków do stanu na 31 XII 2017 w poszcz. grupach</t>
  </si>
  <si>
    <t>dynamika</t>
  </si>
  <si>
    <t>II p subsydia</t>
  </si>
  <si>
    <t>średnia liczba osób bezrobotnych na 1 ofertę pracy w roku</t>
  </si>
  <si>
    <t>średnia liczba osób bezrobotnych na 1 ofertę pracy w półroczu</t>
  </si>
  <si>
    <t>wzrost/spadek (w %)</t>
  </si>
  <si>
    <t>Aktywne formy promocji zatrudnienia zawierają również pozostałe aktywne formy.</t>
  </si>
  <si>
    <t>Formy aktywne i zasiłki dla bezrobotnych oraz kategoria "inne" sumują się do ogółem wydatków realizowanych z FP.</t>
  </si>
  <si>
    <t>bezrobocie krótkotrwałe do 12 m-cy</t>
  </si>
  <si>
    <t>bezrobocie długotrwałe powyżej 12 m-cy</t>
  </si>
  <si>
    <t>czas pozostawania bez pracy</t>
  </si>
  <si>
    <t>31 XII 2018</t>
  </si>
  <si>
    <t>30 VI 2019</t>
  </si>
  <si>
    <t>31 XII '18</t>
  </si>
  <si>
    <t>30 VI '19</t>
  </si>
  <si>
    <t>31 XII '18*</t>
  </si>
  <si>
    <t>II półrocze '18</t>
  </si>
  <si>
    <t>2018 rok</t>
  </si>
  <si>
    <t>I półrocze '19</t>
  </si>
  <si>
    <t>wzrost/spadek Ip 2018=100%</t>
  </si>
  <si>
    <t>IIp '18</t>
  </si>
  <si>
    <t>Ip '19</t>
  </si>
  <si>
    <t>I p 2019</t>
  </si>
  <si>
    <t>Stan na 30 VI '19</t>
  </si>
  <si>
    <t>w I p '19 r.</t>
  </si>
  <si>
    <t>liczba bezrobotnych 30 VI '19</t>
  </si>
  <si>
    <t>I półrocze 2019</t>
  </si>
  <si>
    <t>oferty pracy w Ip '19 r.</t>
  </si>
  <si>
    <t>18</t>
  </si>
  <si>
    <r>
      <rPr>
        <vertAlign val="superscript"/>
        <sz val="9"/>
        <color theme="1"/>
        <rFont val="Times New Roman"/>
        <family val="1"/>
        <charset val="238"/>
      </rPr>
      <t>1</t>
    </r>
    <r>
      <rPr>
        <sz val="9"/>
        <color theme="1"/>
        <rFont val="Times New Roman"/>
        <family val="1"/>
        <charset val="238"/>
      </rPr>
      <t xml:space="preserve"> - Dane dla Polski - BDL, GUS Warszawa 2019 rok.</t>
    </r>
  </si>
  <si>
    <t>W tablicy XXVIII zostały wykorzystane również dane opublikowane na stronie internetowej GUS.</t>
  </si>
  <si>
    <t>Stan w końcu okresu</t>
  </si>
  <si>
    <t>30 VI "18</t>
  </si>
  <si>
    <t>wzrost/spadek do XII '18 (liczba)</t>
  </si>
  <si>
    <t>wzrost/spadek do VI '18 (liczba)</t>
  </si>
  <si>
    <t>wzrost/spadek do XII '18 (pkt. proc.)</t>
  </si>
  <si>
    <t>bezrobotni (ogółem)</t>
  </si>
  <si>
    <t>wzrost/spadek  I p '18=100%</t>
  </si>
  <si>
    <t>wzrost/spadek do VI '18 (pkt. proc.)</t>
  </si>
  <si>
    <t>posiadający prawo do zasiłku ogółem - województwo</t>
  </si>
  <si>
    <t>B_2019</t>
  </si>
  <si>
    <t>B_2018</t>
  </si>
  <si>
    <t>W niektoprych okresach następuje kontynuacja zwolnień zgłoszonych z roku poprzedniego.</t>
  </si>
  <si>
    <t>Ip '07</t>
  </si>
  <si>
    <t>Ip '08</t>
  </si>
  <si>
    <t>Ip '09</t>
  </si>
  <si>
    <t>Ip '10</t>
  </si>
  <si>
    <t>Ip '11</t>
  </si>
  <si>
    <t>Ip '12</t>
  </si>
  <si>
    <t>Ip '13</t>
  </si>
  <si>
    <t>Ip '14</t>
  </si>
  <si>
    <t>Ip '15</t>
  </si>
  <si>
    <t>Ip '16</t>
  </si>
  <si>
    <t>Ip '17</t>
  </si>
  <si>
    <t>I półrocza</t>
  </si>
  <si>
    <t>Ip. '98</t>
  </si>
  <si>
    <t>Ip. '99</t>
  </si>
  <si>
    <t>Ip. '00</t>
  </si>
  <si>
    <t>Ip. '01</t>
  </si>
  <si>
    <t>Ip. '02</t>
  </si>
  <si>
    <t>Ip. '03</t>
  </si>
  <si>
    <t>Ip. '04</t>
  </si>
  <si>
    <t>Ip. '05</t>
  </si>
  <si>
    <t>Ip. '06</t>
  </si>
  <si>
    <t>Ip. '07</t>
  </si>
  <si>
    <t>Ip. '08</t>
  </si>
  <si>
    <t>Ip. '09</t>
  </si>
  <si>
    <t>Ip. '10</t>
  </si>
  <si>
    <t>Ip. '11</t>
  </si>
  <si>
    <t>Ip. '12</t>
  </si>
  <si>
    <t>Ip. '13</t>
  </si>
  <si>
    <t>Ip. '14</t>
  </si>
  <si>
    <t>Ip. '15</t>
  </si>
  <si>
    <t>Ip. '16</t>
  </si>
  <si>
    <t>Ip. '17</t>
  </si>
  <si>
    <t>Ip. '18</t>
  </si>
  <si>
    <t>Ip. '19</t>
  </si>
  <si>
    <t>rok</t>
  </si>
  <si>
    <t>oferty og. w roku</t>
  </si>
  <si>
    <t>oferty og. w półroczu</t>
  </si>
  <si>
    <t>subs. w Ip.</t>
  </si>
  <si>
    <t>w tym subs. w roku</t>
  </si>
  <si>
    <t>w okresie I półrocza '19 r.</t>
  </si>
  <si>
    <t>w okresie I półrocza 2019 r.</t>
  </si>
  <si>
    <t xml:space="preserve">                  w okresach sprawozdawczych, województwo podkarpackie</t>
  </si>
  <si>
    <t xml:space="preserve">                    w okresach sprawozdawczych, województwo podkarpackie</t>
  </si>
  <si>
    <t xml:space="preserve">                w okresie sprawozdawczym, województwo podkarpackie</t>
  </si>
  <si>
    <t xml:space="preserve">                   w okresie sprawozdawczym, województwo podkarpackie</t>
  </si>
  <si>
    <t xml:space="preserve">                     w okresie sprawozdawczym, województwo podkarpackie</t>
  </si>
  <si>
    <t xml:space="preserve">                     WYKSZTAŁCENIA I STAŻU PRACY ORAZ CZASU POZOSTAWANIA BEZ PRACY</t>
  </si>
  <si>
    <t xml:space="preserve">                     Stan w końcu okresu, województwo podkarpackie</t>
  </si>
  <si>
    <t xml:space="preserve">                      WYKSZTAŁCENIA I STAŻU PRACY ORAZ CZASU POZOSTAWANIA BEZ PRACY</t>
  </si>
  <si>
    <t xml:space="preserve">                         Stan w końcu okresu, województwo podkarpackie, rozkład liczbowy i procentowy</t>
  </si>
  <si>
    <t xml:space="preserve">                      Stan w końcu okresu, województwo podkarpackie, rozkład liczbowy i procentowy</t>
  </si>
  <si>
    <t xml:space="preserve">                   stan w końcu okresu, województwo podkarpackie</t>
  </si>
  <si>
    <t xml:space="preserve">                     stan w końcu okresu, województwo podkarpackie</t>
  </si>
  <si>
    <t xml:space="preserve">                  stan w końcu okresu, województwo podkarpackie</t>
  </si>
  <si>
    <t>Tabela XXI.   BEROBOTNI WG GRUP ZAWODÓW</t>
  </si>
  <si>
    <t xml:space="preserve">                       w okresie sprawozdawczym, województwo podkarpackie</t>
  </si>
  <si>
    <t>Tabela XXII.  Wolne miejsca pracy i miejsca aktywizacji zawodowej zgłoszone</t>
  </si>
  <si>
    <t xml:space="preserve">                         w okresie sprawozdawczym, województwo podkarpackie</t>
  </si>
  <si>
    <t xml:space="preserve">                         przez pracodawców do PUP,</t>
  </si>
  <si>
    <t xml:space="preserve">                           w okresie sprawozdawczym, województwo podkarpackie</t>
  </si>
  <si>
    <t xml:space="preserve">Tabela XXIV.  WOLNE MIEJSCA PRACY I MIEJSCA AKTYWIZACJI ZAWODOWEJ  ZGŁOSZONE </t>
  </si>
  <si>
    <t xml:space="preserve">                         w okresie sprawozdawczym, województwo podkarpackie, aktywne i pasywne formy promocji zatrudnieia</t>
  </si>
  <si>
    <t xml:space="preserve">Tabela XXVII.  ZGŁOSZENIA ZWOLNIEŃ Z PRZYCZYN NIEDOTYCZĄCYCH PRACOWNIKÓW </t>
  </si>
  <si>
    <t xml:space="preserve">                           w okresie sprawozdawczym</t>
  </si>
  <si>
    <t>Tabela XXVIII.   WSKAŹNIK  ZATRUDNIENIA</t>
  </si>
  <si>
    <t xml:space="preserve">                              w IV kwartale danego roku</t>
  </si>
  <si>
    <t>lokata max</t>
  </si>
  <si>
    <t>lokata min</t>
  </si>
  <si>
    <t xml:space="preserve">pozostawania bez </t>
  </si>
  <si>
    <t>pracy w miesiącach</t>
  </si>
  <si>
    <t xml:space="preserve">z ogółem: czas </t>
  </si>
  <si>
    <t>lokata max sp.</t>
  </si>
  <si>
    <t>lokata min sp.</t>
  </si>
  <si>
    <t xml:space="preserve"> 31 XII '18=100%</t>
  </si>
  <si>
    <t>wzrost/spadek 31 XII '18 = 100%
liczba</t>
  </si>
  <si>
    <t xml:space="preserve">wzrost/spadek 31 XII '18 = 100%  (w proc.)
</t>
  </si>
  <si>
    <t>wzrost/spadek 30 VI '18 = 100%
liczba</t>
  </si>
  <si>
    <t xml:space="preserve">wzrost/spadek 30 VI '18 = 100%  (w proc.)
</t>
  </si>
  <si>
    <t>do 30</t>
  </si>
  <si>
    <t>31-50</t>
  </si>
  <si>
    <t>pow.50</t>
  </si>
  <si>
    <t>Tabela XVII A. BEZROBOTNI DO 30 ROKU ŻYCIA I POWYŻEJ 50 ROKU ŻYCIA</t>
  </si>
  <si>
    <t>Tabela XVII. BEZROBOTNI WG WIEKU, W TYM DO 30 ROKU ŻYCIA I POWYŻEJ 50 ROKU ŻYCIA</t>
  </si>
  <si>
    <t xml:space="preserve">wzrost/spadek </t>
  </si>
  <si>
    <t>31 XII'18=100%</t>
  </si>
  <si>
    <t>30 VI'18=100%</t>
  </si>
  <si>
    <t xml:space="preserve">30 VI'18=100% </t>
  </si>
  <si>
    <t>(w proc.)</t>
  </si>
  <si>
    <t>do 30 roku życia</t>
  </si>
  <si>
    <t>do 50 roku życia</t>
  </si>
  <si>
    <t>Tabela XXIII.   ZMIANY W LICZBIE WOLNYCH MIEJSC PRACY</t>
  </si>
  <si>
    <t xml:space="preserve">                          I MIEJSC AKTYWIZACJI ZAWODOWEJ ZGŁOSZONYCH PRZEZ PRACODAWCÓW DO PUP</t>
  </si>
  <si>
    <t>18-44</t>
  </si>
  <si>
    <t>45-60 i więcej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</si>
</sst>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0.0"/>
    <numFmt numFmtId="165" formatCode="#,##0.0"/>
    <numFmt numFmtId="166" formatCode="_-* #,##0.0\ _z_ł_-;\-* #,##0.0\ _z_ł_-;_-* &quot;-&quot;??\ _z_ł_-;_-@_-"/>
    <numFmt numFmtId="167" formatCode="_-* #,##0\ _z_ł_-;\-* #,##0\ _z_ł_-;_-* &quot;-&quot;??\ _z_ł_-;_-@_-"/>
    <numFmt numFmtId="168" formatCode="#,##0.00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7E2E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double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0">
      <alignment horizontal="righ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>
      <alignment horizontal="right" vertical="center"/>
    </xf>
    <xf numFmtId="0" fontId="21" fillId="0" borderId="0">
      <alignment horizontal="left" vertical="center"/>
    </xf>
    <xf numFmtId="0" fontId="2" fillId="0" borderId="0">
      <alignment horizontal="left" vertical="center"/>
    </xf>
    <xf numFmtId="0" fontId="21" fillId="0" borderId="0">
      <alignment horizontal="left" vertical="center"/>
    </xf>
  </cellStyleXfs>
  <cellXfs count="1065">
    <xf numFmtId="0" fontId="0" fillId="0" borderId="0" xfId="0"/>
    <xf numFmtId="0" fontId="1" fillId="2" borderId="0" xfId="0" applyFont="1" applyFill="1"/>
    <xf numFmtId="0" fontId="0" fillId="2" borderId="0" xfId="0" applyFill="1"/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3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18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4" fillId="2" borderId="18" xfId="0" applyFont="1" applyFill="1" applyBorder="1"/>
    <xf numFmtId="0" fontId="4" fillId="2" borderId="33" xfId="0" applyFont="1" applyFill="1" applyBorder="1"/>
    <xf numFmtId="3" fontId="4" fillId="2" borderId="11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3" fontId="4" fillId="2" borderId="86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left" vertical="center" wrapText="1"/>
    </xf>
    <xf numFmtId="3" fontId="6" fillId="2" borderId="87" xfId="0" applyNumberFormat="1" applyFont="1" applyFill="1" applyBorder="1" applyAlignment="1">
      <alignment horizontal="center" vertical="center"/>
    </xf>
    <xf numFmtId="3" fontId="6" fillId="2" borderId="86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3" fontId="4" fillId="2" borderId="51" xfId="0" applyNumberFormat="1" applyFont="1" applyFill="1" applyBorder="1" applyAlignment="1">
      <alignment horizontal="center" vertical="center"/>
    </xf>
    <xf numFmtId="165" fontId="4" fillId="2" borderId="49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63" xfId="0" applyNumberFormat="1" applyFont="1" applyFill="1" applyBorder="1" applyAlignment="1">
      <alignment horizontal="center" vertical="center"/>
    </xf>
    <xf numFmtId="3" fontId="4" fillId="2" borderId="34" xfId="0" applyNumberFormat="1" applyFont="1" applyFill="1" applyBorder="1" applyAlignment="1">
      <alignment horizontal="center" vertical="center"/>
    </xf>
    <xf numFmtId="3" fontId="4" fillId="2" borderId="33" xfId="0" applyNumberFormat="1" applyFont="1" applyFill="1" applyBorder="1" applyAlignment="1">
      <alignment horizontal="center" vertical="center"/>
    </xf>
    <xf numFmtId="3" fontId="4" fillId="2" borderId="85" xfId="0" applyNumberFormat="1" applyFont="1" applyFill="1" applyBorder="1" applyAlignment="1">
      <alignment horizontal="center" vertical="center"/>
    </xf>
    <xf numFmtId="165" fontId="4" fillId="2" borderId="27" xfId="0" applyNumberFormat="1" applyFont="1" applyFill="1" applyBorder="1" applyAlignment="1">
      <alignment horizontal="center" vertical="center"/>
    </xf>
    <xf numFmtId="3" fontId="4" fillId="2" borderId="32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5" fontId="4" fillId="2" borderId="24" xfId="0" applyNumberFormat="1" applyFont="1" applyFill="1" applyBorder="1" applyAlignment="1">
      <alignment horizontal="center" vertical="center"/>
    </xf>
    <xf numFmtId="3" fontId="4" fillId="2" borderId="44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3" fontId="6" fillId="2" borderId="56" xfId="0" applyNumberFormat="1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>
      <alignment horizontal="center" vertical="center" wrapText="1"/>
    </xf>
    <xf numFmtId="3" fontId="6" fillId="2" borderId="26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/>
    <xf numFmtId="0" fontId="7" fillId="2" borderId="0" xfId="0" applyFont="1" applyFill="1"/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1" xfId="0" applyNumberFormat="1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left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49" fontId="4" fillId="2" borderId="19" xfId="0" applyNumberFormat="1" applyFont="1" applyFill="1" applyBorder="1" applyAlignment="1">
      <alignment horizontal="left" vertical="center" wrapText="1"/>
    </xf>
    <xf numFmtId="3" fontId="4" fillId="2" borderId="20" xfId="0" applyNumberFormat="1" applyFont="1" applyFill="1" applyBorder="1" applyAlignment="1">
      <alignment horizontal="center" vertical="center" wrapText="1"/>
    </xf>
    <xf numFmtId="165" fontId="4" fillId="2" borderId="20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left" vertical="center" wrapText="1" indent="2"/>
    </xf>
    <xf numFmtId="165" fontId="4" fillId="2" borderId="21" xfId="0" applyNumberFormat="1" applyFont="1" applyFill="1" applyBorder="1" applyAlignment="1">
      <alignment horizontal="center" vertical="center"/>
    </xf>
    <xf numFmtId="3" fontId="4" fillId="2" borderId="9" xfId="0" quotePrefix="1" applyNumberFormat="1" applyFont="1" applyFill="1" applyBorder="1" applyAlignment="1">
      <alignment horizontal="center" vertical="center"/>
    </xf>
    <xf numFmtId="165" fontId="4" fillId="2" borderId="21" xfId="0" quotePrefix="1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63" xfId="0" applyNumberFormat="1" applyFont="1" applyFill="1" applyBorder="1" applyAlignment="1">
      <alignment horizontal="left" vertical="center" wrapText="1"/>
    </xf>
    <xf numFmtId="165" fontId="4" fillId="2" borderId="81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/>
    </xf>
    <xf numFmtId="165" fontId="4" fillId="2" borderId="80" xfId="0" applyNumberFormat="1" applyFont="1" applyFill="1" applyBorder="1" applyAlignment="1">
      <alignment horizontal="center" vertical="center"/>
    </xf>
    <xf numFmtId="49" fontId="4" fillId="2" borderId="33" xfId="0" applyNumberFormat="1" applyFont="1" applyFill="1" applyBorder="1" applyAlignment="1">
      <alignment horizontal="left" vertical="center" wrapText="1"/>
    </xf>
    <xf numFmtId="3" fontId="4" fillId="2" borderId="11" xfId="0" quotePrefix="1" applyNumberFormat="1" applyFont="1" applyFill="1" applyBorder="1" applyAlignment="1">
      <alignment horizontal="center" vertical="center"/>
    </xf>
    <xf numFmtId="165" fontId="4" fillId="2" borderId="59" xfId="0" quotePrefix="1" applyNumberFormat="1" applyFont="1" applyFill="1" applyBorder="1" applyAlignment="1">
      <alignment horizontal="center" vertical="center"/>
    </xf>
    <xf numFmtId="165" fontId="4" fillId="2" borderId="59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>
      <alignment horizontal="left" vertical="center" wrapText="1" indent="2"/>
    </xf>
    <xf numFmtId="49" fontId="4" fillId="2" borderId="63" xfId="0" applyNumberFormat="1" applyFont="1" applyFill="1" applyBorder="1" applyAlignment="1">
      <alignment horizontal="left" vertical="center" wrapText="1" indent="2"/>
    </xf>
    <xf numFmtId="3" fontId="4" fillId="2" borderId="51" xfId="0" quotePrefix="1" applyNumberFormat="1" applyFont="1" applyFill="1" applyBorder="1" applyAlignment="1">
      <alignment horizontal="center" vertical="center"/>
    </xf>
    <xf numFmtId="165" fontId="4" fillId="2" borderId="81" xfId="0" quotePrefix="1" applyNumberFormat="1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 wrapText="1"/>
    </xf>
    <xf numFmtId="0" fontId="0" fillId="2" borderId="0" xfId="0" applyFont="1" applyFill="1"/>
    <xf numFmtId="3" fontId="6" fillId="2" borderId="4" xfId="0" applyNumberFormat="1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3" fontId="4" fillId="2" borderId="18" xfId="0" quotePrefix="1" applyNumberFormat="1" applyFont="1" applyFill="1" applyBorder="1" applyAlignment="1">
      <alignment horizontal="center" vertical="center"/>
    </xf>
    <xf numFmtId="3" fontId="4" fillId="2" borderId="63" xfId="0" quotePrefix="1" applyNumberFormat="1" applyFont="1" applyFill="1" applyBorder="1" applyAlignment="1">
      <alignment horizontal="center" vertical="center"/>
    </xf>
    <xf numFmtId="3" fontId="4" fillId="2" borderId="33" xfId="0" quotePrefix="1" applyNumberFormat="1" applyFont="1" applyFill="1" applyBorder="1" applyAlignment="1">
      <alignment horizontal="center" vertical="center"/>
    </xf>
    <xf numFmtId="3" fontId="6" fillId="2" borderId="87" xfId="0" applyNumberFormat="1" applyFont="1" applyFill="1" applyBorder="1" applyAlignment="1">
      <alignment horizontal="center" vertical="center" wrapText="1"/>
    </xf>
    <xf numFmtId="165" fontId="6" fillId="2" borderId="83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/>
    </xf>
    <xf numFmtId="3" fontId="4" fillId="2" borderId="12" xfId="2" applyNumberFormat="1" applyFont="1" applyFill="1" applyBorder="1" applyAlignment="1">
      <alignment horizontal="center" vertical="center"/>
    </xf>
    <xf numFmtId="165" fontId="4" fillId="2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44" xfId="0" applyFont="1" applyFill="1" applyBorder="1"/>
    <xf numFmtId="0" fontId="4" fillId="3" borderId="12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2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/>
    </xf>
    <xf numFmtId="165" fontId="6" fillId="2" borderId="26" xfId="0" applyNumberFormat="1" applyFont="1" applyFill="1" applyBorder="1" applyAlignment="1">
      <alignment horizontal="center" vertical="center" wrapText="1"/>
    </xf>
    <xf numFmtId="165" fontId="6" fillId="2" borderId="27" xfId="0" applyNumberFormat="1" applyFont="1" applyFill="1" applyBorder="1" applyAlignment="1">
      <alignment horizontal="center" vertical="center" wrapText="1"/>
    </xf>
    <xf numFmtId="3" fontId="6" fillId="2" borderId="26" xfId="2" applyNumberFormat="1" applyFont="1" applyFill="1" applyBorder="1" applyAlignment="1">
      <alignment horizontal="center" vertical="center" wrapText="1"/>
    </xf>
    <xf numFmtId="3" fontId="4" fillId="2" borderId="2" xfId="2" applyNumberFormat="1" applyFont="1" applyFill="1" applyBorder="1" applyAlignment="1">
      <alignment horizontal="center" vertical="center" wrapText="1"/>
    </xf>
    <xf numFmtId="3" fontId="4" fillId="2" borderId="38" xfId="2" applyNumberFormat="1" applyFont="1" applyFill="1" applyBorder="1" applyAlignment="1">
      <alignment horizontal="center" vertical="center" wrapText="1"/>
    </xf>
    <xf numFmtId="165" fontId="4" fillId="2" borderId="8" xfId="3" applyNumberFormat="1" applyFont="1" applyFill="1" applyBorder="1" applyAlignment="1">
      <alignment horizontal="center" vertical="center" wrapText="1"/>
    </xf>
    <xf numFmtId="165" fontId="4" fillId="2" borderId="45" xfId="0" applyNumberFormat="1" applyFont="1" applyFill="1" applyBorder="1" applyAlignment="1">
      <alignment horizontal="center" vertical="center" wrapText="1"/>
    </xf>
    <xf numFmtId="165" fontId="4" fillId="2" borderId="39" xfId="3" applyNumberFormat="1" applyFont="1" applyFill="1" applyBorder="1" applyAlignment="1">
      <alignment horizontal="center" vertical="center" wrapText="1"/>
    </xf>
    <xf numFmtId="3" fontId="4" fillId="2" borderId="3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31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wrapText="1" indent="1"/>
    </xf>
    <xf numFmtId="0" fontId="4" fillId="2" borderId="48" xfId="0" applyFont="1" applyFill="1" applyBorder="1" applyAlignment="1">
      <alignment horizontal="left" vertical="center" wrapText="1" indent="2"/>
    </xf>
    <xf numFmtId="3" fontId="4" fillId="2" borderId="88" xfId="0" applyNumberFormat="1" applyFont="1" applyFill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 wrapText="1"/>
    </xf>
    <xf numFmtId="0" fontId="4" fillId="3" borderId="36" xfId="0" applyFont="1" applyFill="1" applyBorder="1"/>
    <xf numFmtId="0" fontId="6" fillId="2" borderId="36" xfId="0" applyFont="1" applyFill="1" applyBorder="1" applyAlignment="1">
      <alignment horizontal="left" vertical="center" wrapText="1"/>
    </xf>
    <xf numFmtId="3" fontId="6" fillId="2" borderId="50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 wrapText="1"/>
    </xf>
    <xf numFmtId="3" fontId="4" fillId="2" borderId="61" xfId="0" applyNumberFormat="1" applyFont="1" applyFill="1" applyBorder="1" applyAlignment="1">
      <alignment horizontal="center" vertical="center"/>
    </xf>
    <xf numFmtId="165" fontId="4" fillId="2" borderId="62" xfId="0" applyNumberFormat="1" applyFont="1" applyFill="1" applyBorder="1" applyAlignment="1">
      <alignment horizontal="center" vertical="center"/>
    </xf>
    <xf numFmtId="3" fontId="4" fillId="2" borderId="7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3" fontId="4" fillId="2" borderId="16" xfId="0" applyNumberFormat="1" applyFont="1" applyFill="1" applyBorder="1" applyAlignment="1">
      <alignment horizontal="center" vertical="center"/>
    </xf>
    <xf numFmtId="165" fontId="4" fillId="2" borderId="17" xfId="0" applyNumberFormat="1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left" vertical="center" wrapText="1"/>
    </xf>
    <xf numFmtId="3" fontId="4" fillId="2" borderId="77" xfId="0" applyNumberFormat="1" applyFont="1" applyFill="1" applyBorder="1" applyAlignment="1">
      <alignment horizontal="center" vertical="center"/>
    </xf>
    <xf numFmtId="166" fontId="4" fillId="2" borderId="0" xfId="2" applyNumberFormat="1" applyFont="1" applyFill="1"/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45" xfId="0" applyNumberFormat="1" applyFont="1" applyFill="1" applyBorder="1" applyAlignment="1">
      <alignment horizontal="center" vertical="center"/>
    </xf>
    <xf numFmtId="3" fontId="4" fillId="2" borderId="5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3" fontId="8" fillId="4" borderId="2" xfId="0" quotePrefix="1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8" fillId="4" borderId="45" xfId="0" applyNumberFormat="1" applyFont="1" applyFill="1" applyBorder="1" applyAlignment="1">
      <alignment horizontal="center" vertical="center"/>
    </xf>
    <xf numFmtId="3" fontId="8" fillId="4" borderId="7" xfId="0" quotePrefix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wrapText="1"/>
    </xf>
    <xf numFmtId="3" fontId="8" fillId="4" borderId="9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4" borderId="45" xfId="0" applyNumberFormat="1" applyFont="1" applyFill="1" applyBorder="1" applyAlignment="1">
      <alignment horizontal="center" vertical="center"/>
    </xf>
    <xf numFmtId="3" fontId="8" fillId="4" borderId="51" xfId="0" applyNumberFormat="1" applyFont="1" applyFill="1" applyBorder="1" applyAlignment="1">
      <alignment horizontal="center" vertical="center"/>
    </xf>
    <xf numFmtId="3" fontId="8" fillId="4" borderId="46" xfId="0" applyNumberFormat="1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wrapText="1"/>
    </xf>
    <xf numFmtId="3" fontId="8" fillId="4" borderId="11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4" borderId="54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Border="1" applyAlignment="1">
      <alignment horizontal="center" vertical="center"/>
    </xf>
    <xf numFmtId="165" fontId="8" fillId="4" borderId="0" xfId="0" applyNumberFormat="1" applyFont="1" applyFill="1" applyBorder="1" applyAlignment="1">
      <alignment horizontal="center" vertical="center"/>
    </xf>
    <xf numFmtId="3" fontId="8" fillId="4" borderId="0" xfId="0" quotePrefix="1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9" xfId="0" applyFont="1" applyFill="1" applyBorder="1" applyAlignment="1">
      <alignment horizontal="left" wrapText="1" indent="3"/>
    </xf>
    <xf numFmtId="0" fontId="8" fillId="4" borderId="0" xfId="0" applyFont="1" applyFill="1" applyBorder="1" applyAlignment="1">
      <alignment wrapText="1"/>
    </xf>
    <xf numFmtId="0" fontId="6" fillId="2" borderId="55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164" fontId="6" fillId="2" borderId="38" xfId="0" applyNumberFormat="1" applyFont="1" applyFill="1" applyBorder="1" applyAlignment="1">
      <alignment horizontal="center" vertical="center"/>
    </xf>
    <xf numFmtId="164" fontId="6" fillId="2" borderId="39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wrapText="1"/>
    </xf>
    <xf numFmtId="164" fontId="4" fillId="2" borderId="27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73" xfId="0" applyFont="1" applyFill="1" applyBorder="1"/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165" fontId="4" fillId="2" borderId="39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 indent="3"/>
    </xf>
    <xf numFmtId="4" fontId="4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51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justify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justify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5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0" fontId="4" fillId="3" borderId="55" xfId="0" applyFont="1" applyFill="1" applyBorder="1"/>
    <xf numFmtId="0" fontId="4" fillId="3" borderId="56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4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9" fillId="2" borderId="50" xfId="0" applyFont="1" applyFill="1" applyBorder="1" applyAlignment="1">
      <alignment vertical="center" wrapText="1"/>
    </xf>
    <xf numFmtId="3" fontId="9" fillId="2" borderId="38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85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51" xfId="0" applyFont="1" applyFill="1" applyBorder="1" applyAlignment="1">
      <alignment vertical="center" wrapText="1"/>
    </xf>
    <xf numFmtId="0" fontId="10" fillId="2" borderId="40" xfId="0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9" fillId="2" borderId="39" xfId="0" applyNumberFormat="1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2" borderId="27" xfId="0" applyNumberFormat="1" applyFont="1" applyFill="1" applyBorder="1" applyAlignment="1">
      <alignment horizontal="center" vertical="center" wrapText="1"/>
    </xf>
    <xf numFmtId="164" fontId="10" fillId="2" borderId="27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8" fillId="2" borderId="13" xfId="0" applyNumberFormat="1" applyFont="1" applyFill="1" applyBorder="1" applyAlignment="1">
      <alignment horizontal="center" vertical="center" wrapText="1"/>
    </xf>
    <xf numFmtId="164" fontId="10" fillId="2" borderId="49" xfId="0" applyNumberFormat="1" applyFont="1" applyFill="1" applyBorder="1" applyAlignment="1">
      <alignment horizontal="center" vertical="center" wrapText="1"/>
    </xf>
    <xf numFmtId="165" fontId="4" fillId="2" borderId="85" xfId="0" applyNumberFormat="1" applyFont="1" applyFill="1" applyBorder="1" applyAlignment="1">
      <alignment horizontal="center" vertical="center"/>
    </xf>
    <xf numFmtId="165" fontId="4" fillId="2" borderId="26" xfId="0" applyNumberFormat="1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center" vertical="center"/>
    </xf>
    <xf numFmtId="3" fontId="6" fillId="2" borderId="23" xfId="0" applyNumberFormat="1" applyFont="1" applyFill="1" applyBorder="1" applyAlignment="1">
      <alignment horizontal="center" vertical="center"/>
    </xf>
    <xf numFmtId="165" fontId="6" fillId="2" borderId="87" xfId="0" applyNumberFormat="1" applyFont="1" applyFill="1" applyBorder="1" applyAlignment="1">
      <alignment horizontal="center" vertical="center"/>
    </xf>
    <xf numFmtId="165" fontId="6" fillId="2" borderId="86" xfId="0" applyNumberFormat="1" applyFont="1" applyFill="1" applyBorder="1" applyAlignment="1">
      <alignment horizontal="center" vertical="center"/>
    </xf>
    <xf numFmtId="165" fontId="6" fillId="2" borderId="25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0" xfId="0" applyFont="1" applyFill="1" applyAlignment="1"/>
    <xf numFmtId="0" fontId="8" fillId="4" borderId="41" xfId="0" applyFont="1" applyFill="1" applyBorder="1" applyAlignment="1">
      <alignment wrapText="1"/>
    </xf>
    <xf numFmtId="3" fontId="8" fillId="4" borderId="85" xfId="0" applyNumberFormat="1" applyFont="1" applyFill="1" applyBorder="1" applyAlignment="1">
      <alignment horizontal="center" vertical="center"/>
    </xf>
    <xf numFmtId="3" fontId="8" fillId="4" borderId="26" xfId="0" quotePrefix="1" applyNumberFormat="1" applyFont="1" applyFill="1" applyBorder="1" applyAlignment="1">
      <alignment horizontal="center" vertical="center"/>
    </xf>
    <xf numFmtId="3" fontId="8" fillId="4" borderId="26" xfId="0" applyNumberFormat="1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3" fontId="8" fillId="4" borderId="84" xfId="0" applyNumberFormat="1" applyFont="1" applyFill="1" applyBorder="1" applyAlignment="1">
      <alignment horizontal="center" vertical="center"/>
    </xf>
    <xf numFmtId="165" fontId="8" fillId="4" borderId="84" xfId="0" applyNumberFormat="1" applyFont="1" applyFill="1" applyBorder="1" applyAlignment="1">
      <alignment horizontal="center" vertical="center"/>
    </xf>
    <xf numFmtId="3" fontId="8" fillId="4" borderId="85" xfId="0" quotePrefix="1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5" fontId="4" fillId="2" borderId="12" xfId="0" quotePrefix="1" applyNumberFormat="1" applyFont="1" applyFill="1" applyBorder="1" applyAlignment="1">
      <alignment horizontal="center" vertical="center" wrapText="1"/>
    </xf>
    <xf numFmtId="164" fontId="4" fillId="2" borderId="12" xfId="0" quotePrefix="1" applyNumberFormat="1" applyFont="1" applyFill="1" applyBorder="1" applyAlignment="1">
      <alignment horizontal="center"/>
    </xf>
    <xf numFmtId="164" fontId="4" fillId="2" borderId="13" xfId="0" quotePrefix="1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wrapText="1"/>
    </xf>
    <xf numFmtId="165" fontId="4" fillId="2" borderId="13" xfId="0" quotePrefix="1" applyNumberFormat="1" applyFont="1" applyFill="1" applyBorder="1" applyAlignment="1">
      <alignment horizontal="center" vertical="center" wrapText="1"/>
    </xf>
    <xf numFmtId="165" fontId="8" fillId="4" borderId="54" xfId="0" applyNumberFormat="1" applyFont="1" applyFill="1" applyBorder="1" applyAlignment="1">
      <alignment horizontal="center" vertical="center"/>
    </xf>
    <xf numFmtId="165" fontId="8" fillId="4" borderId="26" xfId="0" quotePrefix="1" applyNumberFormat="1" applyFont="1" applyFill="1" applyBorder="1" applyAlignment="1">
      <alignment horizontal="center" vertical="center"/>
    </xf>
    <xf numFmtId="165" fontId="8" fillId="4" borderId="2" xfId="0" quotePrefix="1" applyNumberFormat="1" applyFont="1" applyFill="1" applyBorder="1" applyAlignment="1">
      <alignment horizontal="center" vertical="center"/>
    </xf>
    <xf numFmtId="165" fontId="8" fillId="4" borderId="27" xfId="0" quotePrefix="1" applyNumberFormat="1" applyFont="1" applyFill="1" applyBorder="1" applyAlignment="1">
      <alignment horizontal="center" vertical="center"/>
    </xf>
    <xf numFmtId="165" fontId="8" fillId="4" borderId="8" xfId="0" quotePrefix="1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wrapText="1"/>
    </xf>
    <xf numFmtId="3" fontId="6" fillId="2" borderId="85" xfId="0" applyNumberFormat="1" applyFont="1" applyFill="1" applyBorder="1" applyAlignment="1">
      <alignment horizontal="center" vertical="center" wrapText="1"/>
    </xf>
    <xf numFmtId="3" fontId="6" fillId="2" borderId="29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3" fontId="6" fillId="2" borderId="2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3" fontId="6" fillId="2" borderId="91" xfId="0" applyNumberFormat="1" applyFont="1" applyFill="1" applyBorder="1" applyAlignment="1">
      <alignment horizontal="center" vertical="center" wrapText="1"/>
    </xf>
    <xf numFmtId="3" fontId="6" fillId="2" borderId="92" xfId="0" applyNumberFormat="1" applyFont="1" applyFill="1" applyBorder="1" applyAlignment="1">
      <alignment horizontal="center" vertical="center" wrapText="1"/>
    </xf>
    <xf numFmtId="165" fontId="6" fillId="2" borderId="93" xfId="0" applyNumberFormat="1" applyFont="1" applyFill="1" applyBorder="1" applyAlignment="1">
      <alignment horizontal="center" vertical="center" wrapText="1"/>
    </xf>
    <xf numFmtId="165" fontId="6" fillId="2" borderId="94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>
      <alignment horizontal="center" vertical="center" wrapText="1"/>
    </xf>
    <xf numFmtId="166" fontId="8" fillId="3" borderId="23" xfId="2" applyNumberFormat="1" applyFont="1" applyFill="1" applyBorder="1" applyAlignment="1">
      <alignment horizontal="center" vertical="center" wrapText="1"/>
    </xf>
    <xf numFmtId="2" fontId="4" fillId="3" borderId="23" xfId="0" applyNumberFormat="1" applyFont="1" applyFill="1" applyBorder="1" applyAlignment="1">
      <alignment horizontal="center" vertical="center" wrapText="1"/>
    </xf>
    <xf numFmtId="2" fontId="8" fillId="3" borderId="24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165" fontId="4" fillId="2" borderId="21" xfId="0" applyNumberFormat="1" applyFont="1" applyFill="1" applyBorder="1" applyAlignment="1">
      <alignment horizontal="center" vertical="center" wrapText="1"/>
    </xf>
    <xf numFmtId="165" fontId="6" fillId="2" borderId="80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6" fillId="2" borderId="56" xfId="0" applyNumberFormat="1" applyFont="1" applyFill="1" applyBorder="1" applyAlignment="1">
      <alignment horizontal="center" vertical="center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5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14" fontId="4" fillId="3" borderId="50" xfId="0" applyNumberFormat="1" applyFont="1" applyFill="1" applyBorder="1" applyAlignment="1">
      <alignment horizontal="center" vertical="center" wrapText="1"/>
    </xf>
    <xf numFmtId="14" fontId="4" fillId="3" borderId="58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/>
    </xf>
    <xf numFmtId="3" fontId="4" fillId="2" borderId="43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74" xfId="0" applyNumberFormat="1" applyFont="1" applyFill="1" applyBorder="1" applyAlignment="1">
      <alignment horizontal="center" vertical="center"/>
    </xf>
    <xf numFmtId="165" fontId="6" fillId="2" borderId="92" xfId="0" applyNumberFormat="1" applyFont="1" applyFill="1" applyBorder="1" applyAlignment="1">
      <alignment horizontal="center" vertical="center" wrapText="1"/>
    </xf>
    <xf numFmtId="0" fontId="4" fillId="3" borderId="87" xfId="0" applyFont="1" applyFill="1" applyBorder="1" applyAlignment="1">
      <alignment wrapText="1"/>
    </xf>
    <xf numFmtId="0" fontId="4" fillId="3" borderId="88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right" vertical="center" wrapText="1"/>
    </xf>
    <xf numFmtId="164" fontId="8" fillId="2" borderId="10" xfId="0" quotePrefix="1" applyNumberFormat="1" applyFont="1" applyFill="1" applyBorder="1" applyAlignment="1">
      <alignment horizontal="center" vertical="center" wrapText="1"/>
    </xf>
    <xf numFmtId="164" fontId="8" fillId="2" borderId="13" xfId="0" quotePrefix="1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4" fillId="3" borderId="28" xfId="0" quotePrefix="1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5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center" vertical="center"/>
    </xf>
    <xf numFmtId="0" fontId="6" fillId="2" borderId="84" xfId="0" applyFont="1" applyFill="1" applyBorder="1" applyAlignment="1">
      <alignment horizontal="center" vertical="center"/>
    </xf>
    <xf numFmtId="164" fontId="6" fillId="2" borderId="27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indent="3"/>
    </xf>
    <xf numFmtId="2" fontId="4" fillId="2" borderId="85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left" vertical="center" wrapText="1" indent="3"/>
    </xf>
    <xf numFmtId="0" fontId="4" fillId="3" borderId="41" xfId="0" applyFont="1" applyFill="1" applyBorder="1" applyAlignment="1">
      <alignment horizontal="left" vertical="center" wrapText="1"/>
    </xf>
    <xf numFmtId="2" fontId="4" fillId="3" borderId="85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/>
    <xf numFmtId="0" fontId="0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0" fillId="2" borderId="0" xfId="0" applyNumberFormat="1" applyFont="1" applyFill="1"/>
    <xf numFmtId="2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3" borderId="50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4" fillId="3" borderId="8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/>
    </xf>
    <xf numFmtId="4" fontId="4" fillId="3" borderId="84" xfId="0" applyNumberFormat="1" applyFont="1" applyFill="1" applyBorder="1" applyAlignment="1">
      <alignment horizontal="center" vertical="center"/>
    </xf>
    <xf numFmtId="4" fontId="4" fillId="2" borderId="84" xfId="0" applyNumberFormat="1" applyFont="1" applyFill="1" applyBorder="1" applyAlignment="1">
      <alignment horizontal="center" vertical="center"/>
    </xf>
    <xf numFmtId="4" fontId="4" fillId="2" borderId="45" xfId="0" applyNumberFormat="1" applyFont="1" applyFill="1" applyBorder="1" applyAlignment="1">
      <alignment horizontal="center" vertical="center"/>
    </xf>
    <xf numFmtId="4" fontId="4" fillId="2" borderId="54" xfId="0" applyNumberFormat="1" applyFont="1" applyFill="1" applyBorder="1" applyAlignment="1">
      <alignment horizontal="center" vertical="center"/>
    </xf>
    <xf numFmtId="4" fontId="4" fillId="3" borderId="47" xfId="0" applyNumberFormat="1" applyFont="1" applyFill="1" applyBorder="1" applyAlignment="1">
      <alignment horizontal="center" vertical="center"/>
    </xf>
    <xf numFmtId="4" fontId="6" fillId="2" borderId="39" xfId="0" quotePrefix="1" applyNumberFormat="1" applyFont="1" applyFill="1" applyBorder="1" applyAlignment="1">
      <alignment horizontal="center" vertical="center"/>
    </xf>
    <xf numFmtId="4" fontId="4" fillId="3" borderId="27" xfId="0" quotePrefix="1" applyNumberFormat="1" applyFont="1" applyFill="1" applyBorder="1" applyAlignment="1">
      <alignment horizontal="center" vertical="center"/>
    </xf>
    <xf numFmtId="4" fontId="6" fillId="2" borderId="47" xfId="0" quotePrefix="1" applyNumberFormat="1" applyFont="1" applyFill="1" applyBorder="1" applyAlignment="1">
      <alignment horizontal="center" vertical="center"/>
    </xf>
    <xf numFmtId="4" fontId="4" fillId="3" borderId="84" xfId="0" quotePrefix="1" applyNumberFormat="1" applyFont="1" applyFill="1" applyBorder="1" applyAlignment="1">
      <alignment horizontal="center" vertical="center"/>
    </xf>
    <xf numFmtId="4" fontId="4" fillId="2" borderId="56" xfId="0" applyNumberFormat="1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left" vertical="center" wrapText="1"/>
    </xf>
    <xf numFmtId="4" fontId="4" fillId="2" borderId="57" xfId="0" applyNumberFormat="1" applyFont="1" applyFill="1" applyBorder="1" applyAlignment="1">
      <alignment horizontal="center" vertical="center"/>
    </xf>
    <xf numFmtId="4" fontId="4" fillId="3" borderId="39" xfId="0" quotePrefix="1" applyNumberFormat="1" applyFont="1" applyFill="1" applyBorder="1" applyAlignment="1">
      <alignment horizontal="center" vertical="center"/>
    </xf>
    <xf numFmtId="4" fontId="4" fillId="3" borderId="47" xfId="0" quotePrefix="1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4" fontId="0" fillId="2" borderId="0" xfId="0" applyNumberFormat="1" applyFont="1" applyFill="1" applyAlignment="1">
      <alignment horizontal="center"/>
    </xf>
    <xf numFmtId="3" fontId="0" fillId="2" borderId="0" xfId="0" applyNumberFormat="1" applyFont="1" applyFill="1"/>
    <xf numFmtId="164" fontId="4" fillId="2" borderId="0" xfId="0" applyNumberFormat="1" applyFont="1" applyFill="1"/>
    <xf numFmtId="0" fontId="17" fillId="2" borderId="36" xfId="0" applyFont="1" applyFill="1" applyBorder="1" applyAlignment="1">
      <alignment horizontal="left" vertical="center" wrapText="1"/>
    </xf>
    <xf numFmtId="3" fontId="17" fillId="2" borderId="36" xfId="0" applyNumberFormat="1" applyFont="1" applyFill="1" applyBorder="1" applyAlignment="1">
      <alignment horizontal="center" vertical="center"/>
    </xf>
    <xf numFmtId="3" fontId="17" fillId="2" borderId="50" xfId="0" applyNumberFormat="1" applyFont="1" applyFill="1" applyBorder="1" applyAlignment="1">
      <alignment horizontal="center" vertical="center"/>
    </xf>
    <xf numFmtId="3" fontId="17" fillId="2" borderId="38" xfId="0" applyNumberFormat="1" applyFont="1" applyFill="1" applyBorder="1" applyAlignment="1">
      <alignment horizontal="center" vertical="center"/>
    </xf>
    <xf numFmtId="3" fontId="17" fillId="2" borderId="39" xfId="0" applyNumberFormat="1" applyFont="1" applyFill="1" applyBorder="1" applyAlignment="1">
      <alignment horizontal="center" vertical="center"/>
    </xf>
    <xf numFmtId="3" fontId="16" fillId="2" borderId="61" xfId="0" applyNumberFormat="1" applyFont="1" applyFill="1" applyBorder="1" applyAlignment="1">
      <alignment horizontal="center" vertical="center"/>
    </xf>
    <xf numFmtId="3" fontId="16" fillId="2" borderId="75" xfId="0" applyNumberFormat="1" applyFont="1" applyFill="1" applyBorder="1" applyAlignment="1">
      <alignment horizontal="center" vertical="center"/>
    </xf>
    <xf numFmtId="3" fontId="16" fillId="2" borderId="62" xfId="0" applyNumberFormat="1" applyFont="1" applyFill="1" applyBorder="1" applyAlignment="1">
      <alignment horizontal="center" vertical="center"/>
    </xf>
    <xf numFmtId="3" fontId="16" fillId="2" borderId="9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/>
    <xf numFmtId="0" fontId="16" fillId="3" borderId="44" xfId="0" applyFont="1" applyFill="1" applyBorder="1"/>
    <xf numFmtId="0" fontId="16" fillId="3" borderId="69" xfId="0" applyFont="1" applyFill="1" applyBorder="1" applyAlignment="1">
      <alignment horizontal="center" vertical="center"/>
    </xf>
    <xf numFmtId="0" fontId="16" fillId="3" borderId="48" xfId="0" applyFont="1" applyFill="1" applyBorder="1"/>
    <xf numFmtId="0" fontId="16" fillId="3" borderId="67" xfId="0" applyFont="1" applyFill="1" applyBorder="1"/>
    <xf numFmtId="0" fontId="16" fillId="3" borderId="28" xfId="0" applyFont="1" applyFill="1" applyBorder="1" applyAlignment="1">
      <alignment horizontal="center" vertical="center" wrapText="1"/>
    </xf>
    <xf numFmtId="16" fontId="16" fillId="3" borderId="5" xfId="0" applyNumberFormat="1" applyFont="1" applyFill="1" applyBorder="1" applyAlignment="1">
      <alignment horizontal="center" vertical="center" wrapText="1"/>
    </xf>
    <xf numFmtId="16" fontId="16" fillId="3" borderId="6" xfId="0" applyNumberFormat="1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 wrapText="1"/>
    </xf>
    <xf numFmtId="0" fontId="16" fillId="2" borderId="60" xfId="0" applyFont="1" applyFill="1" applyBorder="1" applyAlignment="1">
      <alignment horizontal="left" vertical="center" wrapText="1"/>
    </xf>
    <xf numFmtId="3" fontId="16" fillId="2" borderId="60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 wrapText="1"/>
    </xf>
    <xf numFmtId="3" fontId="16" fillId="2" borderId="18" xfId="0" applyNumberFormat="1" applyFont="1" applyFill="1" applyBorder="1" applyAlignment="1">
      <alignment horizontal="center" vertical="center"/>
    </xf>
    <xf numFmtId="0" fontId="16" fillId="2" borderId="34" xfId="0" applyFont="1" applyFill="1" applyBorder="1"/>
    <xf numFmtId="3" fontId="16" fillId="2" borderId="34" xfId="0" applyNumberFormat="1" applyFont="1" applyFill="1" applyBorder="1" applyAlignment="1">
      <alignment horizontal="center" vertical="center"/>
    </xf>
    <xf numFmtId="0" fontId="16" fillId="2" borderId="18" xfId="0" applyFont="1" applyFill="1" applyBorder="1"/>
    <xf numFmtId="16" fontId="16" fillId="2" borderId="18" xfId="0" applyNumberFormat="1" applyFont="1" applyFill="1" applyBorder="1"/>
    <xf numFmtId="0" fontId="16" fillId="2" borderId="33" xfId="0" applyFont="1" applyFill="1" applyBorder="1"/>
    <xf numFmtId="3" fontId="16" fillId="2" borderId="33" xfId="0" applyNumberFormat="1" applyFont="1" applyFill="1" applyBorder="1" applyAlignment="1">
      <alignment horizontal="center" vertical="center"/>
    </xf>
    <xf numFmtId="3" fontId="16" fillId="2" borderId="0" xfId="0" applyNumberFormat="1" applyFont="1" applyFill="1"/>
    <xf numFmtId="2" fontId="0" fillId="2" borderId="0" xfId="0" applyNumberFormat="1" applyFont="1" applyFill="1" applyAlignment="1">
      <alignment horizontal="center" vertical="center"/>
    </xf>
    <xf numFmtId="0" fontId="4" fillId="2" borderId="6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left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/>
    </xf>
    <xf numFmtId="165" fontId="4" fillId="6" borderId="21" xfId="0" applyNumberFormat="1" applyFont="1" applyFill="1" applyBorder="1" applyAlignment="1">
      <alignment horizontal="center" vertical="center"/>
    </xf>
    <xf numFmtId="3" fontId="4" fillId="6" borderId="18" xfId="0" applyNumberFormat="1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165" fontId="6" fillId="6" borderId="56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left" vertical="center" wrapText="1" indent="1"/>
    </xf>
    <xf numFmtId="0" fontId="4" fillId="2" borderId="63" xfId="0" applyFont="1" applyFill="1" applyBorder="1" applyAlignment="1">
      <alignment horizontal="left" vertical="center" wrapText="1" indent="2"/>
    </xf>
    <xf numFmtId="3" fontId="4" fillId="2" borderId="7" xfId="0" quotePrefix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/>
    </xf>
    <xf numFmtId="165" fontId="6" fillId="6" borderId="56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49" fontId="4" fillId="6" borderId="34" xfId="0" applyNumberFormat="1" applyFont="1" applyFill="1" applyBorder="1" applyAlignment="1">
      <alignment horizontal="left" vertical="center" wrapText="1"/>
    </xf>
    <xf numFmtId="3" fontId="4" fillId="6" borderId="7" xfId="0" applyNumberFormat="1" applyFont="1" applyFill="1" applyBorder="1" applyAlignment="1">
      <alignment horizontal="center" vertical="center"/>
    </xf>
    <xf numFmtId="165" fontId="4" fillId="6" borderId="80" xfId="0" applyNumberFormat="1" applyFont="1" applyFill="1" applyBorder="1" applyAlignment="1">
      <alignment horizontal="center" vertical="center"/>
    </xf>
    <xf numFmtId="3" fontId="4" fillId="6" borderId="34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left" vertical="center" wrapText="1"/>
    </xf>
    <xf numFmtId="49" fontId="4" fillId="6" borderId="82" xfId="0" applyNumberFormat="1" applyFont="1" applyFill="1" applyBorder="1" applyAlignment="1">
      <alignment horizontal="left" vertical="center" wrapText="1"/>
    </xf>
    <xf numFmtId="3" fontId="4" fillId="6" borderId="78" xfId="0" applyNumberFormat="1" applyFont="1" applyFill="1" applyBorder="1" applyAlignment="1">
      <alignment horizontal="center" vertical="center"/>
    </xf>
    <xf numFmtId="165" fontId="4" fillId="6" borderId="72" xfId="0" applyNumberFormat="1" applyFont="1" applyFill="1" applyBorder="1" applyAlignment="1">
      <alignment horizontal="center" vertical="center"/>
    </xf>
    <xf numFmtId="3" fontId="4" fillId="6" borderId="82" xfId="0" applyNumberFormat="1" applyFont="1" applyFill="1" applyBorder="1" applyAlignment="1">
      <alignment horizontal="center" vertical="center"/>
    </xf>
    <xf numFmtId="49" fontId="5" fillId="2" borderId="96" xfId="0" applyNumberFormat="1" applyFont="1" applyFill="1" applyBorder="1" applyAlignment="1">
      <alignment horizontal="left" vertical="center" wrapText="1" indent="1"/>
    </xf>
    <xf numFmtId="3" fontId="5" fillId="2" borderId="97" xfId="0" applyNumberFormat="1" applyFont="1" applyFill="1" applyBorder="1" applyAlignment="1">
      <alignment horizontal="center" vertical="center" wrapText="1"/>
    </xf>
    <xf numFmtId="165" fontId="5" fillId="2" borderId="97" xfId="0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49" fontId="14" fillId="2" borderId="18" xfId="0" applyNumberFormat="1" applyFont="1" applyFill="1" applyBorder="1" applyAlignment="1">
      <alignment horizontal="left" vertical="center" wrapText="1" indent="3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17" fillId="3" borderId="15" xfId="0" applyFont="1" applyFill="1" applyBorder="1" applyAlignment="1">
      <alignment horizontal="left" vertical="center" wrapText="1"/>
    </xf>
    <xf numFmtId="3" fontId="16" fillId="3" borderId="16" xfId="0" applyNumberFormat="1" applyFont="1" applyFill="1" applyBorder="1" applyAlignment="1">
      <alignment horizontal="center" vertical="center"/>
    </xf>
    <xf numFmtId="3" fontId="16" fillId="3" borderId="17" xfId="0" applyNumberFormat="1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left" vertical="center" wrapText="1"/>
    </xf>
    <xf numFmtId="3" fontId="16" fillId="3" borderId="71" xfId="0" applyNumberFormat="1" applyFont="1" applyFill="1" applyBorder="1" applyAlignment="1">
      <alignment horizontal="center" vertical="center"/>
    </xf>
    <xf numFmtId="3" fontId="16" fillId="3" borderId="72" xfId="0" applyNumberFormat="1" applyFont="1" applyFill="1" applyBorder="1" applyAlignment="1">
      <alignment horizontal="center" vertical="center"/>
    </xf>
    <xf numFmtId="0" fontId="17" fillId="3" borderId="70" xfId="0" applyFont="1" applyFill="1" applyBorder="1"/>
    <xf numFmtId="3" fontId="16" fillId="3" borderId="71" xfId="0" applyNumberFormat="1" applyFont="1" applyFill="1" applyBorder="1"/>
    <xf numFmtId="0" fontId="18" fillId="2" borderId="67" xfId="0" applyFont="1" applyFill="1" applyBorder="1" applyAlignment="1">
      <alignment horizontal="left" vertical="center" wrapText="1" indent="3"/>
    </xf>
    <xf numFmtId="3" fontId="14" fillId="2" borderId="50" xfId="0" applyNumberFormat="1" applyFont="1" applyFill="1" applyBorder="1" applyAlignment="1">
      <alignment horizontal="center" vertical="center"/>
    </xf>
    <xf numFmtId="3" fontId="14" fillId="2" borderId="58" xfId="0" applyNumberFormat="1" applyFont="1" applyFill="1" applyBorder="1" applyAlignment="1">
      <alignment horizontal="center" vertical="center"/>
    </xf>
    <xf numFmtId="3" fontId="14" fillId="2" borderId="68" xfId="0" applyNumberFormat="1" applyFont="1" applyFill="1" applyBorder="1" applyAlignment="1">
      <alignment horizontal="center" vertical="center"/>
    </xf>
    <xf numFmtId="164" fontId="14" fillId="2" borderId="39" xfId="0" applyNumberFormat="1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wrapText="1"/>
    </xf>
    <xf numFmtId="3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4" fillId="3" borderId="83" xfId="0" applyNumberFormat="1" applyFont="1" applyFill="1" applyBorder="1" applyAlignment="1">
      <alignment horizontal="center"/>
    </xf>
    <xf numFmtId="3" fontId="8" fillId="2" borderId="10" xfId="0" quotePrefix="1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30" xfId="0" applyNumberFormat="1" applyFont="1" applyFill="1" applyBorder="1" applyAlignment="1">
      <alignment horizontal="center" vertical="center"/>
    </xf>
    <xf numFmtId="164" fontId="6" fillId="2" borderId="30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3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0" fillId="3" borderId="44" xfId="0" applyFont="1" applyFill="1" applyBorder="1"/>
    <xf numFmtId="164" fontId="6" fillId="2" borderId="18" xfId="0" applyNumberFormat="1" applyFont="1" applyFill="1" applyBorder="1" applyAlignment="1">
      <alignment horizontal="center" vertical="center"/>
    </xf>
    <xf numFmtId="164" fontId="6" fillId="2" borderId="33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4" fontId="5" fillId="2" borderId="33" xfId="0" applyNumberFormat="1" applyFont="1" applyFill="1" applyBorder="1" applyAlignment="1">
      <alignment horizontal="center" vertical="center"/>
    </xf>
    <xf numFmtId="0" fontId="0" fillId="3" borderId="44" xfId="0" applyFill="1" applyBorder="1"/>
    <xf numFmtId="0" fontId="4" fillId="3" borderId="64" xfId="0" applyFont="1" applyFill="1" applyBorder="1" applyAlignment="1">
      <alignment horizontal="left" vertical="center"/>
    </xf>
    <xf numFmtId="0" fontId="0" fillId="3" borderId="65" xfId="0" applyFont="1" applyFill="1" applyBorder="1"/>
    <xf numFmtId="0" fontId="0" fillId="3" borderId="66" xfId="0" applyFont="1" applyFill="1" applyBorder="1"/>
    <xf numFmtId="0" fontId="0" fillId="2" borderId="83" xfId="0" applyFill="1" applyBorder="1"/>
    <xf numFmtId="0" fontId="0" fillId="3" borderId="57" xfId="0" applyFill="1" applyBorder="1"/>
    <xf numFmtId="0" fontId="0" fillId="3" borderId="56" xfId="0" applyFill="1" applyBorder="1"/>
    <xf numFmtId="1" fontId="4" fillId="2" borderId="0" xfId="0" applyNumberFormat="1" applyFont="1" applyFill="1"/>
    <xf numFmtId="2" fontId="10" fillId="2" borderId="10" xfId="0" applyNumberFormat="1" applyFont="1" applyFill="1" applyBorder="1" applyAlignment="1">
      <alignment horizontal="center" vertical="center" wrapText="1"/>
    </xf>
    <xf numFmtId="164" fontId="16" fillId="2" borderId="0" xfId="0" applyNumberFormat="1" applyFont="1" applyFill="1"/>
    <xf numFmtId="164" fontId="1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3" borderId="32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 indent="3"/>
    </xf>
    <xf numFmtId="49" fontId="4" fillId="2" borderId="73" xfId="0" applyNumberFormat="1" applyFont="1" applyFill="1" applyBorder="1" applyAlignment="1">
      <alignment horizontal="left" vertical="center" wrapText="1" indent="3"/>
    </xf>
    <xf numFmtId="49" fontId="4" fillId="2" borderId="64" xfId="0" applyNumberFormat="1" applyFont="1" applyFill="1" applyBorder="1" applyAlignment="1">
      <alignment horizontal="left" vertical="center" wrapText="1" indent="5"/>
    </xf>
    <xf numFmtId="49" fontId="4" fillId="2" borderId="19" xfId="0" applyNumberFormat="1" applyFont="1" applyFill="1" applyBorder="1" applyAlignment="1">
      <alignment horizontal="left" vertical="center" wrapText="1" indent="5"/>
    </xf>
    <xf numFmtId="49" fontId="4" fillId="2" borderId="79" xfId="0" applyNumberFormat="1" applyFont="1" applyFill="1" applyBorder="1" applyAlignment="1">
      <alignment horizontal="left" vertical="center" wrapText="1" indent="5"/>
    </xf>
    <xf numFmtId="49" fontId="4" fillId="2" borderId="73" xfId="0" applyNumberFormat="1" applyFont="1" applyFill="1" applyBorder="1" applyAlignment="1">
      <alignment horizontal="left" vertical="center" wrapText="1" indent="5"/>
    </xf>
    <xf numFmtId="0" fontId="4" fillId="3" borderId="31" xfId="0" applyFont="1" applyFill="1" applyBorder="1" applyAlignment="1">
      <alignment horizontal="center" vertical="center"/>
    </xf>
    <xf numFmtId="3" fontId="4" fillId="2" borderId="95" xfId="0" applyNumberFormat="1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165" fontId="6" fillId="2" borderId="52" xfId="0" applyNumberFormat="1" applyFont="1" applyFill="1" applyBorder="1" applyAlignment="1">
      <alignment horizontal="center" vertical="center"/>
    </xf>
    <xf numFmtId="165" fontId="4" fillId="2" borderId="84" xfId="0" applyNumberFormat="1" applyFont="1" applyFill="1" applyBorder="1" applyAlignment="1">
      <alignment horizontal="center" vertical="center"/>
    </xf>
    <xf numFmtId="165" fontId="4" fillId="2" borderId="54" xfId="0" applyNumberFormat="1" applyFont="1" applyFill="1" applyBorder="1" applyAlignment="1">
      <alignment horizontal="center" vertical="center"/>
    </xf>
    <xf numFmtId="165" fontId="4" fillId="2" borderId="90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 vertical="center"/>
    </xf>
    <xf numFmtId="165" fontId="4" fillId="2" borderId="53" xfId="0" applyNumberFormat="1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/>
    </xf>
    <xf numFmtId="49" fontId="4" fillId="2" borderId="57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3" fontId="6" fillId="2" borderId="35" xfId="0" applyNumberFormat="1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left" vertical="center" wrapText="1"/>
    </xf>
    <xf numFmtId="3" fontId="6" fillId="2" borderId="27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3" fontId="4" fillId="2" borderId="12" xfId="0" applyNumberFormat="1" applyFont="1" applyFill="1" applyBorder="1" applyAlignment="1">
      <alignment horizontal="center" wrapText="1"/>
    </xf>
    <xf numFmtId="3" fontId="4" fillId="2" borderId="13" xfId="0" applyNumberFormat="1" applyFont="1" applyFill="1" applyBorder="1" applyAlignment="1">
      <alignment horizontal="center" wrapText="1"/>
    </xf>
    <xf numFmtId="3" fontId="6" fillId="2" borderId="34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wrapText="1"/>
    </xf>
    <xf numFmtId="3" fontId="4" fillId="2" borderId="33" xfId="0" applyNumberFormat="1" applyFont="1" applyFill="1" applyBorder="1" applyAlignment="1">
      <alignment horizontal="center" wrapText="1"/>
    </xf>
    <xf numFmtId="14" fontId="4" fillId="3" borderId="13" xfId="0" applyNumberFormat="1" applyFont="1" applyFill="1" applyBorder="1" applyAlignment="1">
      <alignment horizontal="center" vertical="center" wrapText="1"/>
    </xf>
    <xf numFmtId="3" fontId="4" fillId="2" borderId="80" xfId="0" applyNumberFormat="1" applyFont="1" applyFill="1" applyBorder="1" applyAlignment="1">
      <alignment horizontal="center" vertical="center"/>
    </xf>
    <xf numFmtId="3" fontId="4" fillId="2" borderId="50" xfId="0" applyNumberFormat="1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 vertical="center"/>
    </xf>
    <xf numFmtId="165" fontId="6" fillId="2" borderId="89" xfId="0" applyNumberFormat="1" applyFont="1" applyFill="1" applyBorder="1" applyAlignment="1">
      <alignment horizontal="center" vertical="center"/>
    </xf>
    <xf numFmtId="165" fontId="4" fillId="2" borderId="45" xfId="0" applyNumberFormat="1" applyFont="1" applyFill="1" applyBorder="1" applyAlignment="1">
      <alignment horizontal="center"/>
    </xf>
    <xf numFmtId="165" fontId="4" fillId="2" borderId="54" xfId="0" applyNumberFormat="1" applyFont="1" applyFill="1" applyBorder="1" applyAlignment="1">
      <alignment horizontal="center"/>
    </xf>
    <xf numFmtId="165" fontId="6" fillId="2" borderId="90" xfId="0" applyNumberFormat="1" applyFont="1" applyFill="1" applyBorder="1" applyAlignment="1">
      <alignment horizontal="center" vertical="center"/>
    </xf>
    <xf numFmtId="165" fontId="4" fillId="2" borderId="47" xfId="0" applyNumberFormat="1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2" fontId="9" fillId="2" borderId="28" xfId="0" applyNumberFormat="1" applyFont="1" applyFill="1" applyBorder="1" applyAlignment="1">
      <alignment horizontal="left" vertical="center" wrapText="1"/>
    </xf>
    <xf numFmtId="2" fontId="8" fillId="3" borderId="64" xfId="0" applyNumberFormat="1" applyFont="1" applyFill="1" applyBorder="1" applyAlignment="1">
      <alignment horizontal="left" vertical="center" wrapText="1"/>
    </xf>
    <xf numFmtId="2" fontId="8" fillId="3" borderId="65" xfId="0" applyNumberFormat="1" applyFont="1" applyFill="1" applyBorder="1" applyAlignment="1">
      <alignment horizontal="left" vertical="center" wrapText="1"/>
    </xf>
    <xf numFmtId="3" fontId="4" fillId="3" borderId="65" xfId="0" applyNumberFormat="1" applyFont="1" applyFill="1" applyBorder="1" applyAlignment="1">
      <alignment horizontal="center" vertical="center"/>
    </xf>
    <xf numFmtId="3" fontId="4" fillId="3" borderId="6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3" fontId="8" fillId="2" borderId="3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3" fontId="8" fillId="2" borderId="8" xfId="0" quotePrefix="1" applyNumberFormat="1" applyFont="1" applyFill="1" applyBorder="1" applyAlignment="1">
      <alignment horizontal="center" vertical="center" wrapText="1"/>
    </xf>
    <xf numFmtId="167" fontId="9" fillId="2" borderId="5" xfId="2" applyNumberFormat="1" applyFont="1" applyFill="1" applyBorder="1" applyAlignment="1">
      <alignment horizontal="left" vertical="center" wrapText="1"/>
    </xf>
    <xf numFmtId="0" fontId="22" fillId="0" borderId="26" xfId="5" quotePrefix="1" applyFont="1" applyBorder="1" applyAlignment="1">
      <alignment horizontal="center" vertical="center" wrapText="1"/>
    </xf>
    <xf numFmtId="3" fontId="10" fillId="2" borderId="29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/>
    </xf>
    <xf numFmtId="3" fontId="10" fillId="2" borderId="27" xfId="0" applyNumberFormat="1" applyFont="1" applyFill="1" applyBorder="1" applyAlignment="1">
      <alignment horizontal="center" vertical="center" wrapText="1"/>
    </xf>
    <xf numFmtId="0" fontId="22" fillId="0" borderId="1" xfId="5" quotePrefix="1" applyFont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3" fontId="10" fillId="2" borderId="10" xfId="0" quotePrefix="1" applyNumberFormat="1" applyFont="1" applyFill="1" applyBorder="1" applyAlignment="1">
      <alignment horizontal="center" vertical="center" wrapText="1"/>
    </xf>
    <xf numFmtId="3" fontId="10" fillId="2" borderId="40" xfId="0" applyNumberFormat="1" applyFont="1" applyFill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 wrapText="1"/>
    </xf>
    <xf numFmtId="166" fontId="9" fillId="2" borderId="5" xfId="2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165" fontId="10" fillId="2" borderId="26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8" fontId="4" fillId="2" borderId="10" xfId="0" applyNumberFormat="1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8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3" fontId="8" fillId="2" borderId="85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9" fillId="2" borderId="50" xfId="0" applyNumberFormat="1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164" fontId="9" fillId="2" borderId="39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2" borderId="50" xfId="0" applyNumberFormat="1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left" vertical="center" wrapText="1"/>
    </xf>
    <xf numFmtId="2" fontId="6" fillId="3" borderId="11" xfId="0" applyNumberFormat="1" applyFont="1" applyFill="1" applyBorder="1" applyAlignment="1">
      <alignment horizontal="center" vertical="center"/>
    </xf>
    <xf numFmtId="4" fontId="6" fillId="3" borderId="54" xfId="0" applyNumberFormat="1" applyFont="1" applyFill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 vertical="center"/>
    </xf>
    <xf numFmtId="0" fontId="5" fillId="2" borderId="100" xfId="0" applyFont="1" applyFill="1" applyBorder="1" applyAlignment="1">
      <alignment horizontal="center" vertical="center" wrapText="1"/>
    </xf>
    <xf numFmtId="164" fontId="5" fillId="2" borderId="102" xfId="0" applyNumberFormat="1" applyFont="1" applyFill="1" applyBorder="1" applyAlignment="1">
      <alignment horizontal="center" vertical="center"/>
    </xf>
    <xf numFmtId="164" fontId="5" fillId="2" borderId="103" xfId="0" applyNumberFormat="1" applyFont="1" applyFill="1" applyBorder="1" applyAlignment="1">
      <alignment horizontal="center" vertical="center"/>
    </xf>
    <xf numFmtId="164" fontId="5" fillId="2" borderId="101" xfId="0" applyNumberFormat="1" applyFont="1" applyFill="1" applyBorder="1" applyAlignment="1">
      <alignment horizontal="center" vertical="center"/>
    </xf>
    <xf numFmtId="164" fontId="5" fillId="2" borderId="100" xfId="0" applyNumberFormat="1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 wrapText="1"/>
    </xf>
    <xf numFmtId="164" fontId="5" fillId="2" borderId="82" xfId="0" applyNumberFormat="1" applyFont="1" applyFill="1" applyBorder="1" applyAlignment="1">
      <alignment horizontal="center" vertical="center"/>
    </xf>
    <xf numFmtId="164" fontId="5" fillId="2" borderId="106" xfId="0" applyNumberFormat="1" applyFont="1" applyFill="1" applyBorder="1" applyAlignment="1">
      <alignment horizontal="center" vertical="center"/>
    </xf>
    <xf numFmtId="164" fontId="5" fillId="2" borderId="104" xfId="0" applyNumberFormat="1" applyFont="1" applyFill="1" applyBorder="1" applyAlignment="1">
      <alignment horizontal="center" vertical="center"/>
    </xf>
    <xf numFmtId="164" fontId="5" fillId="2" borderId="105" xfId="0" applyNumberFormat="1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167" fontId="9" fillId="2" borderId="5" xfId="2" applyNumberFormat="1" applyFont="1" applyFill="1" applyBorder="1" applyAlignment="1">
      <alignment horizontal="center" vertical="center" wrapText="1"/>
    </xf>
    <xf numFmtId="167" fontId="9" fillId="2" borderId="6" xfId="2" applyNumberFormat="1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left" vertical="center"/>
    </xf>
    <xf numFmtId="0" fontId="19" fillId="2" borderId="95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left" vertical="center"/>
    </xf>
    <xf numFmtId="0" fontId="19" fillId="2" borderId="88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3" fontId="19" fillId="7" borderId="32" xfId="0" applyNumberFormat="1" applyFont="1" applyFill="1" applyBorder="1" applyAlignment="1">
      <alignment horizontal="center" vertical="center"/>
    </xf>
    <xf numFmtId="3" fontId="19" fillId="7" borderId="29" xfId="0" applyNumberFormat="1" applyFont="1" applyFill="1" applyBorder="1" applyAlignment="1">
      <alignment horizontal="center" vertical="center"/>
    </xf>
    <xf numFmtId="3" fontId="19" fillId="7" borderId="26" xfId="0" applyNumberFormat="1" applyFont="1" applyFill="1" applyBorder="1" applyAlignment="1">
      <alignment horizontal="center" vertical="center"/>
    </xf>
    <xf numFmtId="3" fontId="19" fillId="7" borderId="27" xfId="0" applyNumberFormat="1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center" wrapText="1"/>
    </xf>
    <xf numFmtId="3" fontId="19" fillId="7" borderId="18" xfId="0" applyNumberFormat="1" applyFont="1" applyFill="1" applyBorder="1" applyAlignment="1">
      <alignment horizontal="center" vertical="center"/>
    </xf>
    <xf numFmtId="3" fontId="19" fillId="7" borderId="30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center" vertical="center"/>
    </xf>
    <xf numFmtId="3" fontId="19" fillId="7" borderId="10" xfId="0" applyNumberFormat="1" applyFont="1" applyFill="1" applyBorder="1" applyAlignment="1">
      <alignment horizontal="center" vertical="center"/>
    </xf>
    <xf numFmtId="0" fontId="4" fillId="7" borderId="27" xfId="0" applyFont="1" applyFill="1" applyBorder="1" applyAlignment="1">
      <alignment horizontal="center" vertical="center" wrapText="1"/>
    </xf>
    <xf numFmtId="3" fontId="4" fillId="7" borderId="32" xfId="0" applyNumberFormat="1" applyFont="1" applyFill="1" applyBorder="1" applyAlignment="1">
      <alignment horizontal="center" vertical="center"/>
    </xf>
    <xf numFmtId="3" fontId="4" fillId="7" borderId="29" xfId="0" applyNumberFormat="1" applyFont="1" applyFill="1" applyBorder="1" applyAlignment="1">
      <alignment horizontal="center" vertical="center"/>
    </xf>
    <xf numFmtId="3" fontId="4" fillId="7" borderId="26" xfId="0" applyNumberFormat="1" applyFont="1" applyFill="1" applyBorder="1" applyAlignment="1">
      <alignment horizontal="center" vertical="center"/>
    </xf>
    <xf numFmtId="3" fontId="4" fillId="7" borderId="27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 wrapText="1"/>
    </xf>
    <xf numFmtId="3" fontId="4" fillId="7" borderId="18" xfId="0" applyNumberFormat="1" applyFont="1" applyFill="1" applyBorder="1" applyAlignment="1">
      <alignment horizontal="center" vertical="center"/>
    </xf>
    <xf numFmtId="3" fontId="4" fillId="7" borderId="30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7" borderId="10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 wrapText="1"/>
    </xf>
    <xf numFmtId="3" fontId="4" fillId="7" borderId="34" xfId="0" applyNumberFormat="1" applyFont="1" applyFill="1" applyBorder="1" applyAlignment="1">
      <alignment horizontal="center" vertical="center"/>
    </xf>
    <xf numFmtId="3" fontId="4" fillId="7" borderId="35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8" xfId="0" applyNumberFormat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164" fontId="5" fillId="2" borderId="63" xfId="0" applyNumberFormat="1" applyFont="1" applyFill="1" applyBorder="1" applyAlignment="1">
      <alignment horizontal="center" vertical="center"/>
    </xf>
    <xf numFmtId="164" fontId="5" fillId="2" borderId="77" xfId="0" applyNumberFormat="1" applyFont="1" applyFill="1" applyBorder="1" applyAlignment="1">
      <alignment horizontal="center" vertical="center"/>
    </xf>
    <xf numFmtId="164" fontId="5" fillId="2" borderId="40" xfId="0" applyNumberFormat="1" applyFont="1" applyFill="1" applyBorder="1" applyAlignment="1">
      <alignment horizontal="center" vertical="center"/>
    </xf>
    <xf numFmtId="164" fontId="5" fillId="2" borderId="49" xfId="0" applyNumberFormat="1" applyFont="1" applyFill="1" applyBorder="1" applyAlignment="1">
      <alignment horizontal="center" vertical="center"/>
    </xf>
    <xf numFmtId="0" fontId="4" fillId="7" borderId="62" xfId="0" applyFont="1" applyFill="1" applyBorder="1" applyAlignment="1">
      <alignment horizontal="center" vertical="center" wrapText="1"/>
    </xf>
    <xf numFmtId="3" fontId="4" fillId="7" borderId="60" xfId="0" applyNumberFormat="1" applyFont="1" applyFill="1" applyBorder="1" applyAlignment="1">
      <alignment horizontal="center" vertical="center"/>
    </xf>
    <xf numFmtId="3" fontId="4" fillId="7" borderId="76" xfId="0" applyNumberFormat="1" applyFont="1" applyFill="1" applyBorder="1" applyAlignment="1">
      <alignment horizontal="center" vertical="center"/>
    </xf>
    <xf numFmtId="3" fontId="4" fillId="7" borderId="75" xfId="0" applyNumberFormat="1" applyFont="1" applyFill="1" applyBorder="1" applyAlignment="1">
      <alignment horizontal="center" vertical="center"/>
    </xf>
    <xf numFmtId="3" fontId="4" fillId="7" borderId="62" xfId="0" applyNumberFormat="1" applyFont="1" applyFill="1" applyBorder="1" applyAlignment="1">
      <alignment horizontal="center" vertical="center"/>
    </xf>
    <xf numFmtId="164" fontId="5" fillId="2" borderId="51" xfId="0" applyNumberFormat="1" applyFont="1" applyFill="1" applyBorder="1" applyAlignment="1">
      <alignment horizontal="center" vertical="center"/>
    </xf>
    <xf numFmtId="3" fontId="19" fillId="7" borderId="85" xfId="0" applyNumberFormat="1" applyFont="1" applyFill="1" applyBorder="1" applyAlignment="1">
      <alignment horizontal="center" vertical="center"/>
    </xf>
    <xf numFmtId="3" fontId="19" fillId="7" borderId="9" xfId="0" applyNumberFormat="1" applyFont="1" applyFill="1" applyBorder="1" applyAlignment="1">
      <alignment horizontal="center" vertical="center"/>
    </xf>
    <xf numFmtId="3" fontId="4" fillId="7" borderId="85" xfId="0" applyNumberFormat="1" applyFont="1" applyFill="1" applyBorder="1" applyAlignment="1">
      <alignment horizontal="center" vertical="center"/>
    </xf>
    <xf numFmtId="3" fontId="4" fillId="7" borderId="9" xfId="0" applyNumberFormat="1" applyFont="1" applyFill="1" applyBorder="1" applyAlignment="1">
      <alignment horizontal="center" vertical="center"/>
    </xf>
    <xf numFmtId="3" fontId="4" fillId="7" borderId="61" xfId="0" applyNumberFormat="1" applyFont="1" applyFill="1" applyBorder="1" applyAlignment="1">
      <alignment horizontal="center" vertical="center"/>
    </xf>
    <xf numFmtId="3" fontId="8" fillId="2" borderId="13" xfId="0" quotePrefix="1" applyNumberFormat="1" applyFont="1" applyFill="1" applyBorder="1" applyAlignment="1">
      <alignment horizontal="center" vertical="center" wrapText="1"/>
    </xf>
    <xf numFmtId="165" fontId="8" fillId="2" borderId="1" xfId="0" quotePrefix="1" applyNumberFormat="1" applyFont="1" applyFill="1" applyBorder="1" applyAlignment="1">
      <alignment horizontal="center" vertical="center" wrapText="1"/>
    </xf>
    <xf numFmtId="165" fontId="4" fillId="2" borderId="1" xfId="0" quotePrefix="1" applyNumberFormat="1" applyFont="1" applyFill="1" applyBorder="1" applyAlignment="1">
      <alignment horizontal="center" vertical="center"/>
    </xf>
    <xf numFmtId="165" fontId="4" fillId="2" borderId="12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 vertical="center" wrapText="1" indent="2"/>
    </xf>
    <xf numFmtId="49" fontId="4" fillId="2" borderId="57" xfId="0" applyNumberFormat="1" applyFont="1" applyFill="1" applyBorder="1" applyAlignment="1">
      <alignment horizontal="left" vertical="center" wrapText="1" indent="2"/>
    </xf>
    <xf numFmtId="49" fontId="4" fillId="2" borderId="56" xfId="0" applyNumberFormat="1" applyFont="1" applyFill="1" applyBorder="1" applyAlignment="1">
      <alignment horizontal="left" vertical="center" wrapText="1" indent="2"/>
    </xf>
    <xf numFmtId="3" fontId="4" fillId="2" borderId="86" xfId="0" applyNumberFormat="1" applyFont="1" applyFill="1" applyBorder="1"/>
    <xf numFmtId="0" fontId="4" fillId="2" borderId="86" xfId="0" applyFont="1" applyFill="1" applyBorder="1" applyAlignment="1">
      <alignment horizontal="center" vertical="center"/>
    </xf>
    <xf numFmtId="3" fontId="4" fillId="2" borderId="1" xfId="0" quotePrefix="1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3" fontId="6" fillId="2" borderId="5" xfId="0" quotePrefix="1" applyNumberFormat="1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 vertical="center"/>
    </xf>
    <xf numFmtId="0" fontId="0" fillId="8" borderId="0" xfId="0" applyFont="1" applyFill="1" applyAlignment="1">
      <alignment horizontal="left" vertical="center"/>
    </xf>
    <xf numFmtId="165" fontId="16" fillId="2" borderId="0" xfId="0" applyNumberFormat="1" applyFont="1" applyFill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12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wrapText="1"/>
    </xf>
    <xf numFmtId="0" fontId="4" fillId="3" borderId="87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3" fontId="6" fillId="2" borderId="107" xfId="0" applyNumberFormat="1" applyFont="1" applyFill="1" applyBorder="1" applyAlignment="1">
      <alignment horizontal="center" vertical="center" wrapText="1"/>
    </xf>
    <xf numFmtId="165" fontId="6" fillId="2" borderId="108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3" fontId="4" fillId="8" borderId="1" xfId="0" applyNumberFormat="1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4" fillId="3" borderId="44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3" fillId="3" borderId="87" xfId="0" applyFont="1" applyFill="1" applyBorder="1" applyAlignment="1">
      <alignment horizontal="center" vertical="center" wrapText="1"/>
    </xf>
    <xf numFmtId="0" fontId="23" fillId="3" borderId="50" xfId="0" applyFont="1" applyFill="1" applyBorder="1" applyAlignment="1">
      <alignment horizontal="center" vertical="center" wrapText="1"/>
    </xf>
    <xf numFmtId="0" fontId="23" fillId="3" borderId="66" xfId="0" applyFont="1" applyFill="1" applyBorder="1" applyAlignment="1">
      <alignment horizontal="center" vertical="center" wrapText="1"/>
    </xf>
    <xf numFmtId="0" fontId="23" fillId="3" borderId="83" xfId="0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14" fontId="4" fillId="3" borderId="85" xfId="0" applyNumberFormat="1" applyFont="1" applyFill="1" applyBorder="1" applyAlignment="1">
      <alignment horizontal="center" vertical="center" wrapText="1"/>
    </xf>
    <xf numFmtId="14" fontId="4" fillId="3" borderId="27" xfId="0" applyNumberFormat="1" applyFont="1" applyFill="1" applyBorder="1" applyAlignment="1">
      <alignment horizontal="center" vertical="center" wrapText="1"/>
    </xf>
    <xf numFmtId="14" fontId="4" fillId="3" borderId="26" xfId="0" applyNumberFormat="1" applyFont="1" applyFill="1" applyBorder="1" applyAlignment="1">
      <alignment horizontal="center" vertical="center" wrapText="1"/>
    </xf>
    <xf numFmtId="0" fontId="4" fillId="3" borderId="9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4" fontId="4" fillId="3" borderId="5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16" fillId="3" borderId="65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16" fontId="4" fillId="3" borderId="1" xfId="0" applyNumberFormat="1" applyFont="1" applyFill="1" applyBorder="1" applyAlignment="1">
      <alignment horizontal="left" vertical="center" wrapText="1"/>
    </xf>
    <xf numFmtId="16" fontId="4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4" fillId="3" borderId="68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10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14" fillId="2" borderId="104" xfId="0" applyFont="1" applyFill="1" applyBorder="1" applyAlignment="1">
      <alignment horizontal="left" vertical="center" wrapText="1"/>
    </xf>
    <xf numFmtId="16" fontId="4" fillId="3" borderId="35" xfId="0" applyNumberFormat="1" applyFont="1" applyFill="1" applyBorder="1" applyAlignment="1">
      <alignment horizontal="left" vertical="center" wrapText="1"/>
    </xf>
    <xf numFmtId="16" fontId="4" fillId="3" borderId="30" xfId="0" applyNumberFormat="1" applyFont="1" applyFill="1" applyBorder="1" applyAlignment="1">
      <alignment horizontal="left" vertical="center" wrapText="1"/>
    </xf>
    <xf numFmtId="16" fontId="4" fillId="3" borderId="31" xfId="0" applyNumberFormat="1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87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16" fontId="4" fillId="3" borderId="12" xfId="0" applyNumberFormat="1" applyFont="1" applyFill="1" applyBorder="1" applyAlignment="1">
      <alignment horizontal="left" vertical="center" wrapText="1"/>
    </xf>
    <xf numFmtId="16" fontId="4" fillId="3" borderId="101" xfId="0" applyNumberFormat="1" applyFont="1" applyFill="1" applyBorder="1" applyAlignment="1">
      <alignment horizontal="left" vertical="center" wrapText="1"/>
    </xf>
    <xf numFmtId="0" fontId="14" fillId="2" borderId="101" xfId="0" applyFont="1" applyFill="1" applyBorder="1" applyAlignment="1">
      <alignment horizontal="left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6" fontId="4" fillId="3" borderId="75" xfId="0" applyNumberFormat="1" applyFont="1" applyFill="1" applyBorder="1" applyAlignment="1">
      <alignment horizontal="left" vertical="center" wrapText="1"/>
    </xf>
    <xf numFmtId="0" fontId="4" fillId="3" borderId="7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" fontId="4" fillId="3" borderId="40" xfId="0" applyNumberFormat="1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16" fontId="4" fillId="3" borderId="61" xfId="0" applyNumberFormat="1" applyFont="1" applyFill="1" applyBorder="1" applyAlignment="1">
      <alignment horizontal="left" vertical="center" wrapText="1"/>
    </xf>
    <xf numFmtId="16" fontId="4" fillId="3" borderId="9" xfId="0" applyNumberFormat="1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16" fontId="4" fillId="3" borderId="11" xfId="0" applyNumberFormat="1" applyFont="1" applyFill="1" applyBorder="1" applyAlignment="1">
      <alignment horizontal="left" vertical="center" wrapText="1"/>
    </xf>
    <xf numFmtId="16" fontId="4" fillId="3" borderId="77" xfId="0" applyNumberFormat="1" applyFont="1" applyFill="1" applyBorder="1" applyAlignment="1">
      <alignment horizontal="left" vertical="center" wrapText="1"/>
    </xf>
    <xf numFmtId="14" fontId="4" fillId="3" borderId="41" xfId="0" applyNumberFormat="1" applyFont="1" applyFill="1" applyBorder="1" applyAlignment="1">
      <alignment horizontal="center" vertical="center" wrapText="1"/>
    </xf>
    <xf numFmtId="14" fontId="4" fillId="3" borderId="43" xfId="0" applyNumberFormat="1" applyFont="1" applyFill="1" applyBorder="1" applyAlignment="1">
      <alignment horizontal="center" vertical="center" wrapText="1"/>
    </xf>
    <xf numFmtId="0" fontId="8" fillId="5" borderId="44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4" fillId="3" borderId="8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3" borderId="6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4" fillId="3" borderId="74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21" fillId="0" borderId="51" xfId="5" quotePrefix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1" fillId="0" borderId="51" xfId="7" quotePrefix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2" fontId="8" fillId="3" borderId="23" xfId="0" applyNumberFormat="1" applyFont="1" applyFill="1" applyBorder="1" applyAlignment="1">
      <alignment horizontal="center" vertical="center" wrapText="1"/>
    </xf>
    <xf numFmtId="2" fontId="8" fillId="3" borderId="38" xfId="0" applyNumberFormat="1" applyFont="1" applyFill="1" applyBorder="1" applyAlignment="1">
      <alignment horizontal="center" vertical="center" wrapText="1"/>
    </xf>
    <xf numFmtId="0" fontId="21" fillId="0" borderId="99" xfId="5" quotePrefix="1" applyBorder="1" applyAlignment="1">
      <alignment horizontal="left" vertical="center" wrapText="1"/>
    </xf>
    <xf numFmtId="0" fontId="0" fillId="0" borderId="98" xfId="0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2" fillId="0" borderId="51" xfId="6" quotePrefix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1" fillId="0" borderId="22" xfId="5" quotePrefix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3" borderId="50" xfId="0" applyFont="1" applyFill="1" applyBorder="1"/>
    <xf numFmtId="0" fontId="8" fillId="3" borderId="90" xfId="0" applyFont="1" applyFill="1" applyBorder="1" applyAlignment="1">
      <alignment horizontal="center" vertical="center" wrapText="1"/>
    </xf>
    <xf numFmtId="0" fontId="4" fillId="3" borderId="47" xfId="0" applyFont="1" applyFill="1" applyBorder="1"/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/>
    <xf numFmtId="0" fontId="8" fillId="3" borderId="64" xfId="0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/>
    <xf numFmtId="0" fontId="4" fillId="2" borderId="0" xfId="0" applyFont="1" applyFill="1" applyBorder="1" applyAlignment="1"/>
    <xf numFmtId="0" fontId="4" fillId="3" borderId="84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89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8">
    <cellStyle name="Dziesiętny" xfId="2" builtinId="3"/>
    <cellStyle name="Normalny" xfId="0" builtinId="0"/>
    <cellStyle name="Procentowy" xfId="3" builtinId="5"/>
    <cellStyle name="S10" xfId="6"/>
    <cellStyle name="S11" xfId="7"/>
    <cellStyle name="S14" xfId="4"/>
    <cellStyle name="S6" xfId="1"/>
    <cellStyle name="S8" xfId="5"/>
  </cellStyles>
  <dxfs count="0"/>
  <tableStyles count="0" defaultTableStyle="TableStyleMedium2" defaultPivotStyle="PivotStyleLight16"/>
  <colors>
    <mruColors>
      <color rgb="FFFFFFCC"/>
      <color rgb="FFFFCC66"/>
      <color rgb="FFFF9900"/>
      <color rgb="FFFF66FF"/>
      <color rgb="FFFF99CC"/>
      <color rgb="FF66FF66"/>
      <color rgb="FF66FF33"/>
      <color rgb="FF5C1A1C"/>
      <color rgb="FF163F60"/>
      <color rgb="FF441A5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7017307030593E-2"/>
          <c:y val="3.0618508074539225E-2"/>
          <c:w val="0.85075013211000872"/>
          <c:h val="0.88235295732208574"/>
        </c:manualLayout>
      </c:layout>
      <c:lineChart>
        <c:grouping val="standard"/>
        <c:varyColors val="0"/>
        <c:ser>
          <c:idx val="0"/>
          <c:order val="0"/>
          <c:tx>
            <c:strRef>
              <c:f>'T.XIV A'!$P$8</c:f>
              <c:strCache>
                <c:ptCount val="1"/>
                <c:pt idx="0">
                  <c:v>18-34</c:v>
                </c:pt>
              </c:strCache>
            </c:strRef>
          </c:tx>
          <c:spPr>
            <a:ln w="111125" cmpd="sng">
              <a:solidFill>
                <a:srgbClr val="FFC000">
                  <a:alpha val="59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685313876696554E-2"/>
                  <c:y val="-5.10643803407484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2.2641513278266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A'!$O$9:$O$10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A'!$P$9:$P$10</c:f>
              <c:numCache>
                <c:formatCode>#,##0</c:formatCode>
                <c:ptCount val="2"/>
                <c:pt idx="0">
                  <c:v>20058</c:v>
                </c:pt>
                <c:pt idx="1">
                  <c:v>11851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'T.XIV A'!$Q$8</c:f>
              <c:strCache>
                <c:ptCount val="1"/>
                <c:pt idx="0">
                  <c:v>35-54</c:v>
                </c:pt>
              </c:strCache>
            </c:strRef>
          </c:tx>
          <c:spPr>
            <a:ln w="5080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square"/>
            <c:size val="3"/>
            <c:spPr>
              <a:solidFill>
                <a:schemeClr val="bg1"/>
              </a:solidFill>
              <a:ln w="6350"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048950991192611E-2"/>
                  <c:y val="-3.308270676691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2937059471556658E-2"/>
                  <c:y val="-3.557952086584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A'!$O$9:$O$10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A'!$Q$9:$Q$10</c:f>
              <c:numCache>
                <c:formatCode>#,##0</c:formatCode>
                <c:ptCount val="2"/>
                <c:pt idx="0">
                  <c:v>14721</c:v>
                </c:pt>
                <c:pt idx="1">
                  <c:v>16594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'T.XIV A'!$R$8</c:f>
              <c:strCache>
                <c:ptCount val="1"/>
                <c:pt idx="0">
                  <c:v>55 i więcej</c:v>
                </c:pt>
              </c:strCache>
            </c:strRef>
          </c:tx>
          <c:spPr>
            <a:ln w="57150" cmpd="sng">
              <a:solidFill>
                <a:srgbClr val="5C1A1C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587411894311333E-2"/>
                  <c:y val="-3.007518796992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230765418712328E-2"/>
                  <c:y val="-3.2345018968952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'T.XIV A'!$O$9:$O$10</c:f>
              <c:strCache>
                <c:ptCount val="2"/>
                <c:pt idx="0">
                  <c:v>do 12 m-cy</c:v>
                </c:pt>
                <c:pt idx="1">
                  <c:v>pow. 12 m-cy</c:v>
                </c:pt>
              </c:strCache>
            </c:strRef>
          </c:cat>
          <c:val>
            <c:numRef>
              <c:f>'T.XIV A'!$R$9:$R$10</c:f>
              <c:numCache>
                <c:formatCode>#,##0</c:formatCode>
                <c:ptCount val="2"/>
                <c:pt idx="0">
                  <c:v>4279</c:v>
                </c:pt>
                <c:pt idx="1">
                  <c:v>7181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29632"/>
        <c:axId val="94231168"/>
      </c:lineChart>
      <c:catAx>
        <c:axId val="9422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4231168"/>
        <c:crosses val="autoZero"/>
        <c:auto val="1"/>
        <c:lblAlgn val="ctr"/>
        <c:lblOffset val="100"/>
        <c:noMultiLvlLbl val="0"/>
      </c:catAx>
      <c:valAx>
        <c:axId val="94231168"/>
        <c:scaling>
          <c:orientation val="minMax"/>
          <c:max val="30000"/>
          <c:min val="0"/>
        </c:scaling>
        <c:delete val="0"/>
        <c:axPos val="l"/>
        <c:majorGridlines>
          <c:spPr>
            <a:ln>
              <a:solidFill>
                <a:srgbClr val="794D73">
                  <a:alpha val="28000"/>
                </a:srgbClr>
              </a:solidFill>
            </a:ln>
          </c:spPr>
        </c:majorGridlines>
        <c:minorGridlines>
          <c:spPr>
            <a:ln>
              <a:solidFill>
                <a:schemeClr val="bg1">
                  <a:lumMod val="65000"/>
                  <a:alpha val="57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72000"/>
              </a:schemeClr>
            </a:solidFill>
          </a:ln>
        </c:spPr>
        <c:txPr>
          <a:bodyPr/>
          <a:lstStyle/>
          <a:p>
            <a:pPr>
              <a:defRPr b="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4229632"/>
        <c:crosses val="autoZero"/>
        <c:crossBetween val="midCat"/>
        <c:majorUnit val="2000"/>
        <c:minorUnit val="1000"/>
      </c:valAx>
    </c:plotArea>
    <c:legend>
      <c:legendPos val="r"/>
      <c:layout>
        <c:manualLayout>
          <c:xMode val="edge"/>
          <c:yMode val="edge"/>
          <c:x val="0.2207093650840061"/>
          <c:y val="2.116156533064946E-3"/>
          <c:w val="0.61328018207806934"/>
          <c:h val="8.4958617014978394E-2"/>
        </c:manualLayout>
      </c:layout>
      <c:overlay val="0"/>
      <c:txPr>
        <a:bodyPr/>
        <a:lstStyle/>
        <a:p>
          <a:pPr>
            <a:defRPr sz="1200" b="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8.1196431642625869E-2"/>
          <c:y val="2.6936026936026935E-2"/>
        </c:manualLayout>
      </c:layout>
      <c:overlay val="1"/>
    </c:title>
    <c:autoTitleDeleted val="0"/>
    <c:view3D>
      <c:rotX val="50"/>
      <c:rotY val="70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519405252008473E-2"/>
          <c:y val="7.0328204579701206E-3"/>
          <c:w val="0.98448062319612184"/>
          <c:h val="0.97724464129483812"/>
        </c:manualLayout>
      </c:layout>
      <c:pie3DChart>
        <c:varyColors val="1"/>
        <c:ser>
          <c:idx val="0"/>
          <c:order val="0"/>
          <c:tx>
            <c:strRef>
              <c:f>T.XVII!$P$10</c:f>
              <c:strCache>
                <c:ptCount val="1"/>
              </c:strCache>
            </c:strRef>
          </c:tx>
          <c:spPr>
            <a:ln w="3175">
              <a:noFill/>
            </a:ln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5400"/>
            </a:sp3d>
          </c:spPr>
          <c:explosion val="4"/>
          <c:dPt>
            <c:idx val="0"/>
            <c:bubble3D val="0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1"/>
            <c:bubble3D val="0"/>
            <c:spPr>
              <a:gradFill>
                <a:gsLst>
                  <a:gs pos="0">
                    <a:srgbClr val="FFC000">
                      <a:lumMod val="96000"/>
                      <a:lumOff val="4000"/>
                    </a:srgbClr>
                  </a:gs>
                  <a:gs pos="69000">
                    <a:srgbClr val="FFB64E"/>
                  </a:gs>
                  <a:gs pos="19000">
                    <a:srgbClr val="FFCC99">
                      <a:lumMod val="86000"/>
                    </a:srgbClr>
                  </a:gs>
                  <a:gs pos="98000">
                    <a:srgbClr val="FFC000">
                      <a:lumMod val="87000"/>
                      <a:lumOff val="13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2"/>
            <c:bubble3D val="0"/>
            <c:spPr>
              <a:gradFill>
                <a:gsLst>
                  <a:gs pos="0">
                    <a:srgbClr val="934195">
                      <a:lumMod val="67000"/>
                      <a:lumOff val="33000"/>
                    </a:srgbClr>
                  </a:gs>
                  <a:gs pos="50000">
                    <a:srgbClr val="BC96C6">
                      <a:lumMod val="71000"/>
                      <a:lumOff val="29000"/>
                    </a:srgbClr>
                  </a:gs>
                  <a:gs pos="100000">
                    <a:srgbClr val="AF85D1">
                      <a:lumMod val="48000"/>
                      <a:lumOff val="52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Pt>
            <c:idx val="3"/>
            <c:bubble3D val="0"/>
            <c:spPr>
              <a:gradFill>
                <a:gsLst>
                  <a:gs pos="0">
                    <a:srgbClr val="FF9999">
                      <a:lumMod val="89000"/>
                    </a:srgbClr>
                  </a:gs>
                  <a:gs pos="50000">
                    <a:srgbClr val="FF9999">
                      <a:lumMod val="96000"/>
                      <a:lumOff val="4000"/>
                    </a:srgbClr>
                  </a:gs>
                  <a:gs pos="100000">
                    <a:srgbClr val="FF99CC">
                      <a:lumMod val="99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5400"/>
              </a:sp3d>
            </c:spPr>
          </c:dPt>
          <c:dLbls>
            <c:dLbl>
              <c:idx val="0"/>
              <c:layout>
                <c:manualLayout>
                  <c:x val="-0.20626896823293553"/>
                  <c:y val="-0.19381881452010616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bezr. w wieku do 30 r.ż. tj. 27</a:t>
                    </a:r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3  %</a:t>
                    </a:r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5737805307137518"/>
                  <c:y val="-0.14519773698238458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bezrobotni w wieku 31-50 lat tj. 48,3 %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4225212721199354"/>
                  <c:y val="7.0372976776917659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bezr. w wieku pow. 50 lat tj. 24,4 %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508509327532052E-2"/>
                  <c:y val="-0.32730992158199795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Usługi</a:t>
                    </a:r>
                  </a:p>
                  <a:p>
                    <a:r>
                      <a:rPr lang="pl-PL" sz="800"/>
                      <a:t>31,8 %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31219512845254532"/>
                  <c:y val="-1.0222284161382482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1000 i więcej</a:t>
                    </a:r>
                  </a:p>
                  <a:p>
                    <a:r>
                      <a:rPr lang="en-US" sz="800"/>
                      <a:t>0,0</a:t>
                    </a:r>
                    <a:r>
                      <a:rPr lang="pl-PL" sz="800"/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T.XVII!$P$11:$P$13</c:f>
              <c:strCache>
                <c:ptCount val="3"/>
                <c:pt idx="0">
                  <c:v>do 30</c:v>
                </c:pt>
                <c:pt idx="1">
                  <c:v>31-50</c:v>
                </c:pt>
                <c:pt idx="2">
                  <c:v>pow.50</c:v>
                </c:pt>
              </c:strCache>
            </c:strRef>
          </c:cat>
          <c:val>
            <c:numRef>
              <c:f>T.XVII!$R$11:$R$13</c:f>
              <c:numCache>
                <c:formatCode>0.0</c:formatCode>
                <c:ptCount val="3"/>
                <c:pt idx="0">
                  <c:v>27.345883991216326</c:v>
                </c:pt>
                <c:pt idx="1">
                  <c:v>48.294146001821005</c:v>
                </c:pt>
                <c:pt idx="2">
                  <c:v>24.359970006962669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b="1"/>
              <a:t>oferty w półroczach </a:t>
            </a:r>
          </a:p>
        </c:rich>
      </c:tx>
      <c:layout>
        <c:manualLayout>
          <c:xMode val="edge"/>
          <c:yMode val="edge"/>
          <c:x val="0.35998670060900484"/>
          <c:y val="5.617024287900439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T.XXII!$L$10</c:f>
              <c:strCache>
                <c:ptCount val="1"/>
                <c:pt idx="0">
                  <c:v>oferty og. w półroczu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T.XXII!$K$12:$K$32</c:f>
              <c:strCache>
                <c:ptCount val="21"/>
                <c:pt idx="0">
                  <c:v>Ip. '99</c:v>
                </c:pt>
                <c:pt idx="1">
                  <c:v>Ip. '00</c:v>
                </c:pt>
                <c:pt idx="2">
                  <c:v>Ip. '01</c:v>
                </c:pt>
                <c:pt idx="3">
                  <c:v>Ip. '02</c:v>
                </c:pt>
                <c:pt idx="4">
                  <c:v>Ip. '03</c:v>
                </c:pt>
                <c:pt idx="5">
                  <c:v>Ip. '04</c:v>
                </c:pt>
                <c:pt idx="6">
                  <c:v>Ip. '05</c:v>
                </c:pt>
                <c:pt idx="7">
                  <c:v>Ip. '06</c:v>
                </c:pt>
                <c:pt idx="8">
                  <c:v>Ip. '07</c:v>
                </c:pt>
                <c:pt idx="9">
                  <c:v>Ip. '08</c:v>
                </c:pt>
                <c:pt idx="10">
                  <c:v>Ip. '09</c:v>
                </c:pt>
                <c:pt idx="11">
                  <c:v>Ip. '10</c:v>
                </c:pt>
                <c:pt idx="12">
                  <c:v>Ip. '11</c:v>
                </c:pt>
                <c:pt idx="13">
                  <c:v>Ip. '12</c:v>
                </c:pt>
                <c:pt idx="14">
                  <c:v>Ip. '13</c:v>
                </c:pt>
                <c:pt idx="15">
                  <c:v>Ip. '14</c:v>
                </c:pt>
                <c:pt idx="16">
                  <c:v>Ip. '15</c:v>
                </c:pt>
                <c:pt idx="17">
                  <c:v>Ip. '16</c:v>
                </c:pt>
                <c:pt idx="18">
                  <c:v>Ip. '17</c:v>
                </c:pt>
                <c:pt idx="19">
                  <c:v>Ip. '18</c:v>
                </c:pt>
                <c:pt idx="20">
                  <c:v>Ip. '19</c:v>
                </c:pt>
              </c:strCache>
            </c:strRef>
          </c:cat>
          <c:val>
            <c:numRef>
              <c:f>T.XXII!$L$12:$L$32</c:f>
              <c:numCache>
                <c:formatCode>#,##0</c:formatCode>
                <c:ptCount val="21"/>
                <c:pt idx="0">
                  <c:v>19411</c:v>
                </c:pt>
                <c:pt idx="1">
                  <c:v>16479</c:v>
                </c:pt>
                <c:pt idx="2">
                  <c:v>12461</c:v>
                </c:pt>
                <c:pt idx="3">
                  <c:v>12658</c:v>
                </c:pt>
                <c:pt idx="4">
                  <c:v>19490</c:v>
                </c:pt>
                <c:pt idx="5">
                  <c:v>21329</c:v>
                </c:pt>
                <c:pt idx="6">
                  <c:v>21427</c:v>
                </c:pt>
                <c:pt idx="7">
                  <c:v>25517</c:v>
                </c:pt>
                <c:pt idx="8">
                  <c:v>27392</c:v>
                </c:pt>
                <c:pt idx="9">
                  <c:v>28169</c:v>
                </c:pt>
                <c:pt idx="10">
                  <c:v>25139</c:v>
                </c:pt>
                <c:pt idx="11">
                  <c:v>30966</c:v>
                </c:pt>
                <c:pt idx="12">
                  <c:v>24104</c:v>
                </c:pt>
                <c:pt idx="13">
                  <c:v>24066</c:v>
                </c:pt>
                <c:pt idx="14">
                  <c:v>31113</c:v>
                </c:pt>
                <c:pt idx="15">
                  <c:v>31924</c:v>
                </c:pt>
                <c:pt idx="16">
                  <c:v>33364</c:v>
                </c:pt>
                <c:pt idx="17">
                  <c:v>38617</c:v>
                </c:pt>
                <c:pt idx="18">
                  <c:v>41480</c:v>
                </c:pt>
                <c:pt idx="19">
                  <c:v>34404</c:v>
                </c:pt>
                <c:pt idx="20">
                  <c:v>31188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9152"/>
        <c:axId val="105890944"/>
      </c:lineChart>
      <c:catAx>
        <c:axId val="10588915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890944"/>
        <c:crosses val="autoZero"/>
        <c:auto val="1"/>
        <c:lblAlgn val="ctr"/>
        <c:lblOffset val="100"/>
        <c:noMultiLvlLbl val="0"/>
      </c:catAx>
      <c:valAx>
        <c:axId val="105890944"/>
        <c:scaling>
          <c:orientation val="minMax"/>
          <c:max val="45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05889152"/>
        <c:crosses val="autoZero"/>
        <c:crossBetween val="midCat"/>
        <c:majorUnit val="2000"/>
        <c:minorUnit val="500"/>
      </c:valAx>
      <c:spPr>
        <a:noFill/>
      </c:spPr>
    </c:plotArea>
    <c:legend>
      <c:legendPos val="t"/>
      <c:layout>
        <c:manualLayout>
          <c:xMode val="edge"/>
          <c:yMode val="edge"/>
          <c:x val="0.22838436021457345"/>
          <c:y val="0.70837431174364174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810551558753"/>
          <c:y val="5.1400554097404488E-2"/>
          <c:w val="0.87061179402934341"/>
          <c:h val="0.849454651501895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T.XXII!$H$10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 cmpd="sng">
              <a:solidFill>
                <a:schemeClr val="bg1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T.XXII!$G$12:$G$31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T.XXII!$H$12:$H$31</c:f>
              <c:numCache>
                <c:formatCode>#,##0</c:formatCode>
                <c:ptCount val="20"/>
                <c:pt idx="0">
                  <c:v>38322</c:v>
                </c:pt>
                <c:pt idx="1">
                  <c:v>31625</c:v>
                </c:pt>
                <c:pt idx="2">
                  <c:v>25129</c:v>
                </c:pt>
                <c:pt idx="3">
                  <c:v>28470</c:v>
                </c:pt>
                <c:pt idx="4">
                  <c:v>39334</c:v>
                </c:pt>
                <c:pt idx="5">
                  <c:v>40346</c:v>
                </c:pt>
                <c:pt idx="6">
                  <c:v>41016</c:v>
                </c:pt>
                <c:pt idx="7">
                  <c:v>48932</c:v>
                </c:pt>
                <c:pt idx="8">
                  <c:v>49327</c:v>
                </c:pt>
                <c:pt idx="9">
                  <c:v>51046</c:v>
                </c:pt>
                <c:pt idx="10">
                  <c:v>47263</c:v>
                </c:pt>
                <c:pt idx="11">
                  <c:v>57481</c:v>
                </c:pt>
                <c:pt idx="12">
                  <c:v>42554</c:v>
                </c:pt>
                <c:pt idx="13">
                  <c:v>48689</c:v>
                </c:pt>
                <c:pt idx="14">
                  <c:v>54304</c:v>
                </c:pt>
                <c:pt idx="15">
                  <c:v>60555</c:v>
                </c:pt>
                <c:pt idx="16">
                  <c:v>61276</c:v>
                </c:pt>
                <c:pt idx="17">
                  <c:v>72410</c:v>
                </c:pt>
                <c:pt idx="18">
                  <c:v>75836</c:v>
                </c:pt>
                <c:pt idx="19">
                  <c:v>61438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73"/>
        <c:axId val="105612416"/>
        <c:axId val="105613952"/>
      </c:barChart>
      <c:catAx>
        <c:axId val="1056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613952"/>
        <c:crosses val="autoZero"/>
        <c:auto val="1"/>
        <c:lblAlgn val="ctr"/>
        <c:lblOffset val="100"/>
        <c:noMultiLvlLbl val="0"/>
      </c:catAx>
      <c:valAx>
        <c:axId val="105613952"/>
        <c:scaling>
          <c:orientation val="minMax"/>
          <c:max val="80000"/>
          <c:min val="0"/>
        </c:scaling>
        <c:delete val="0"/>
        <c:axPos val="b"/>
        <c:minorGridlines>
          <c:spPr>
            <a:ln>
              <a:solidFill>
                <a:schemeClr val="bg1">
                  <a:lumMod val="50000"/>
                  <a:alpha val="33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612416"/>
        <c:crosses val="autoZero"/>
        <c:crossBetween val="between"/>
        <c:majorUnit val="10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4582606029771E-2"/>
          <c:y val="5.1400554097404488E-2"/>
          <c:w val="0.88739828028072809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T.XXII!$H$10</c:f>
              <c:strCache>
                <c:ptCount val="1"/>
                <c:pt idx="0">
                  <c:v>oferty og. w roku</c:v>
                </c:pt>
              </c:strCache>
            </c:strRef>
          </c:tx>
          <c:spPr>
            <a:ln w="635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3173291338582678E-2"/>
                  <c:y val="-5.7125081587023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691212647707677E-2"/>
                  <c:y val="-5.1860323977269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78211011101477E-2"/>
                  <c:y val="-5.1860323977269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245044668239476E-2"/>
                  <c:y val="-5.270330659777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5762833074569678E-2"/>
                  <c:y val="-5.9757456468352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219626390718439E-2"/>
                  <c:y val="-5.3650340675248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851989501312337E-2"/>
                  <c:y val="-5.703787026621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985322834645671E-2"/>
                  <c:y val="-6.1667291588551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039958005249344E-2"/>
                  <c:y val="-5.0070407865683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1039958005249344E-2"/>
                  <c:y val="-6.4179755308364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3173291338582678E-2"/>
                  <c:y val="-6.4179755308364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692417847769029E-2"/>
                  <c:y val="-5.0070407865683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T.XXII!$G$20:$G$31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T.XXII!$H$20:$H$31</c:f>
              <c:numCache>
                <c:formatCode>#,##0</c:formatCode>
                <c:ptCount val="12"/>
                <c:pt idx="0">
                  <c:v>49327</c:v>
                </c:pt>
                <c:pt idx="1">
                  <c:v>51046</c:v>
                </c:pt>
                <c:pt idx="2">
                  <c:v>47263</c:v>
                </c:pt>
                <c:pt idx="3">
                  <c:v>57481</c:v>
                </c:pt>
                <c:pt idx="4">
                  <c:v>42554</c:v>
                </c:pt>
                <c:pt idx="5">
                  <c:v>48689</c:v>
                </c:pt>
                <c:pt idx="6">
                  <c:v>54304</c:v>
                </c:pt>
                <c:pt idx="7">
                  <c:v>60555</c:v>
                </c:pt>
                <c:pt idx="8">
                  <c:v>61276</c:v>
                </c:pt>
                <c:pt idx="9">
                  <c:v>72410</c:v>
                </c:pt>
                <c:pt idx="10">
                  <c:v>75836</c:v>
                </c:pt>
                <c:pt idx="11">
                  <c:v>61438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T.XXII!$I$10</c:f>
              <c:strCache>
                <c:ptCount val="1"/>
                <c:pt idx="0">
                  <c:v>w tym subs. w roku</c:v>
                </c:pt>
              </c:strCache>
            </c:strRef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T.XXII!$G$20:$G$31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T.XXII!$I$20:$I$31</c:f>
              <c:numCache>
                <c:formatCode>#,##0</c:formatCode>
                <c:ptCount val="12"/>
                <c:pt idx="0">
                  <c:v>24494</c:v>
                </c:pt>
                <c:pt idx="1">
                  <c:v>28458</c:v>
                </c:pt>
                <c:pt idx="2">
                  <c:v>28957</c:v>
                </c:pt>
                <c:pt idx="3">
                  <c:v>35663</c:v>
                </c:pt>
                <c:pt idx="4">
                  <c:v>16768</c:v>
                </c:pt>
                <c:pt idx="5">
                  <c:v>25146</c:v>
                </c:pt>
                <c:pt idx="6">
                  <c:v>26050</c:v>
                </c:pt>
                <c:pt idx="7">
                  <c:v>27292</c:v>
                </c:pt>
                <c:pt idx="8">
                  <c:v>28848</c:v>
                </c:pt>
                <c:pt idx="9">
                  <c:v>31407</c:v>
                </c:pt>
                <c:pt idx="10">
                  <c:v>30828</c:v>
                </c:pt>
                <c:pt idx="11">
                  <c:v>20784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T.XXII!$L$10</c:f>
              <c:strCache>
                <c:ptCount val="1"/>
                <c:pt idx="0">
                  <c:v>oferty og. w półroczu</c:v>
                </c:pt>
              </c:strCache>
            </c:strRef>
          </c:tx>
          <c:spPr>
            <a:ln w="41275" cmpd="sng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13721042740900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137210427409024E-2"/>
                  <c:y val="2.407131680422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137210427409024E-2"/>
                  <c:y val="2.852896806426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45618010124659E-2"/>
                  <c:y val="2.8528968064263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078891943952226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078891943952149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137210427409024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0137210427409024E-2"/>
                  <c:y val="-3.3878149576312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0137210427409024E-2"/>
                  <c:y val="-3.8335800836353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770119860585391E-2"/>
                  <c:y val="-2.942049831627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T.XXII!$G$20:$G$31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T.XXII!$L$20:$L$32</c:f>
              <c:numCache>
                <c:formatCode>#,##0</c:formatCode>
                <c:ptCount val="13"/>
                <c:pt idx="0">
                  <c:v>27392</c:v>
                </c:pt>
                <c:pt idx="1">
                  <c:v>28169</c:v>
                </c:pt>
                <c:pt idx="2">
                  <c:v>25139</c:v>
                </c:pt>
                <c:pt idx="3">
                  <c:v>30966</c:v>
                </c:pt>
                <c:pt idx="4">
                  <c:v>24104</c:v>
                </c:pt>
                <c:pt idx="5">
                  <c:v>24066</c:v>
                </c:pt>
                <c:pt idx="6">
                  <c:v>31113</c:v>
                </c:pt>
                <c:pt idx="7">
                  <c:v>31924</c:v>
                </c:pt>
                <c:pt idx="8">
                  <c:v>33364</c:v>
                </c:pt>
                <c:pt idx="9">
                  <c:v>38617</c:v>
                </c:pt>
                <c:pt idx="10">
                  <c:v>41480</c:v>
                </c:pt>
                <c:pt idx="11">
                  <c:v>34404</c:v>
                </c:pt>
                <c:pt idx="12">
                  <c:v>31188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T.XXII!$N$10</c:f>
              <c:strCache>
                <c:ptCount val="1"/>
                <c:pt idx="0">
                  <c:v>subs. w Ip.</c:v>
                </c:pt>
              </c:strCache>
            </c:strRef>
          </c:tx>
          <c:spPr>
            <a:ln w="63500" cmpd="tri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T.XXII!$G$20:$G$31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T.XXII!$N$20:$N$32</c:f>
              <c:numCache>
                <c:formatCode>#,##0</c:formatCode>
                <c:ptCount val="13"/>
                <c:pt idx="0">
                  <c:v>14414</c:v>
                </c:pt>
                <c:pt idx="1">
                  <c:v>15639</c:v>
                </c:pt>
                <c:pt idx="2">
                  <c:v>16435</c:v>
                </c:pt>
                <c:pt idx="3">
                  <c:v>21368</c:v>
                </c:pt>
                <c:pt idx="4">
                  <c:v>10464</c:v>
                </c:pt>
                <c:pt idx="5">
                  <c:v>12684</c:v>
                </c:pt>
                <c:pt idx="6">
                  <c:v>17521</c:v>
                </c:pt>
                <c:pt idx="7">
                  <c:v>16121</c:v>
                </c:pt>
                <c:pt idx="8">
                  <c:v>16952</c:v>
                </c:pt>
                <c:pt idx="9">
                  <c:v>19558</c:v>
                </c:pt>
                <c:pt idx="10">
                  <c:v>17945</c:v>
                </c:pt>
                <c:pt idx="11">
                  <c:v>12024</c:v>
                </c:pt>
                <c:pt idx="12">
                  <c:v>12447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42624"/>
        <c:axId val="105668992"/>
      </c:lineChart>
      <c:catAx>
        <c:axId val="1056426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  <a:alpha val="2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668992"/>
        <c:crosses val="autoZero"/>
        <c:auto val="1"/>
        <c:lblAlgn val="ctr"/>
        <c:lblOffset val="100"/>
        <c:noMultiLvlLbl val="0"/>
      </c:catAx>
      <c:valAx>
        <c:axId val="105668992"/>
        <c:scaling>
          <c:orientation val="minMax"/>
          <c:max val="90000"/>
          <c:min val="0"/>
        </c:scaling>
        <c:delete val="0"/>
        <c:axPos val="l"/>
        <c:minorGridlines>
          <c:spPr>
            <a:ln>
              <a:solidFill>
                <a:schemeClr val="accent4">
                  <a:lumMod val="60000"/>
                  <a:lumOff val="40000"/>
                  <a:alpha val="59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  <a:alpha val="52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5642624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8003025890242998E-2"/>
          <c:y val="5.2001836411920674E-2"/>
          <c:w val="0.62425671607441391"/>
          <c:h val="0.10659437549709831"/>
        </c:manualLayout>
      </c:layout>
      <c:overlay val="0"/>
      <c:spPr>
        <a:noFill/>
      </c:spPr>
      <c:txPr>
        <a:bodyPr/>
        <a:lstStyle/>
        <a:p>
          <a:pPr>
            <a:defRPr sz="9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b="1"/>
              <a:t>okres I p. w danym roku</a:t>
            </a:r>
          </a:p>
        </c:rich>
      </c:tx>
      <c:layout>
        <c:manualLayout>
          <c:xMode val="edge"/>
          <c:yMode val="edge"/>
          <c:x val="0.28329496674530619"/>
          <c:y val="6.12766285952775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T.XXVII!$P$7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T.XXVII!$O$8:$O$20</c:f>
              <c:strCache>
                <c:ptCount val="13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</c:strCache>
            </c:strRef>
          </c:cat>
          <c:val>
            <c:numRef>
              <c:f>T.XXVII!$P$8:$P$20</c:f>
              <c:numCache>
                <c:formatCode>#,##0</c:formatCode>
                <c:ptCount val="13"/>
                <c:pt idx="0">
                  <c:v>236</c:v>
                </c:pt>
                <c:pt idx="1">
                  <c:v>1321</c:v>
                </c:pt>
                <c:pt idx="2">
                  <c:v>8218</c:v>
                </c:pt>
                <c:pt idx="3">
                  <c:v>803</c:v>
                </c:pt>
                <c:pt idx="4">
                  <c:v>2044</c:v>
                </c:pt>
                <c:pt idx="5">
                  <c:v>438</c:v>
                </c:pt>
                <c:pt idx="6">
                  <c:v>1134</c:v>
                </c:pt>
                <c:pt idx="7">
                  <c:v>809</c:v>
                </c:pt>
                <c:pt idx="8">
                  <c:v>991</c:v>
                </c:pt>
                <c:pt idx="9">
                  <c:v>264</c:v>
                </c:pt>
                <c:pt idx="10">
                  <c:v>485</c:v>
                </c:pt>
                <c:pt idx="11">
                  <c:v>323</c:v>
                </c:pt>
                <c:pt idx="12" formatCode="General">
                  <c:v>835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T.XXVII!$Q$7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strRef>
              <c:f>T.XXVII!$O$8:$O$20</c:f>
              <c:strCache>
                <c:ptCount val="13"/>
                <c:pt idx="0">
                  <c:v>Ip '07</c:v>
                </c:pt>
                <c:pt idx="1">
                  <c:v>Ip '08</c:v>
                </c:pt>
                <c:pt idx="2">
                  <c:v>Ip '09</c:v>
                </c:pt>
                <c:pt idx="3">
                  <c:v>Ip '10</c:v>
                </c:pt>
                <c:pt idx="4">
                  <c:v>Ip '11</c:v>
                </c:pt>
                <c:pt idx="5">
                  <c:v>Ip '12</c:v>
                </c:pt>
                <c:pt idx="6">
                  <c:v>Ip '13</c:v>
                </c:pt>
                <c:pt idx="7">
                  <c:v>Ip '14</c:v>
                </c:pt>
                <c:pt idx="8">
                  <c:v>Ip '15</c:v>
                </c:pt>
                <c:pt idx="9">
                  <c:v>Ip '16</c:v>
                </c:pt>
                <c:pt idx="10">
                  <c:v>Ip '17</c:v>
                </c:pt>
                <c:pt idx="11">
                  <c:v>Ip '18</c:v>
                </c:pt>
                <c:pt idx="12">
                  <c:v>Ip '19</c:v>
                </c:pt>
              </c:strCache>
            </c:strRef>
          </c:cat>
          <c:val>
            <c:numRef>
              <c:f>T.XXVII!$Q$8:$Q$20</c:f>
              <c:numCache>
                <c:formatCode>#,##0</c:formatCode>
                <c:ptCount val="13"/>
                <c:pt idx="0">
                  <c:v>199</c:v>
                </c:pt>
                <c:pt idx="1">
                  <c:v>909</c:v>
                </c:pt>
                <c:pt idx="2">
                  <c:v>4590</c:v>
                </c:pt>
                <c:pt idx="3">
                  <c:v>129</c:v>
                </c:pt>
                <c:pt idx="4">
                  <c:v>1509</c:v>
                </c:pt>
                <c:pt idx="5">
                  <c:v>549</c:v>
                </c:pt>
                <c:pt idx="6">
                  <c:v>590</c:v>
                </c:pt>
                <c:pt idx="7">
                  <c:v>378</c:v>
                </c:pt>
                <c:pt idx="8">
                  <c:v>419</c:v>
                </c:pt>
                <c:pt idx="9">
                  <c:v>92</c:v>
                </c:pt>
                <c:pt idx="10">
                  <c:v>348</c:v>
                </c:pt>
                <c:pt idx="11">
                  <c:v>358</c:v>
                </c:pt>
                <c:pt idx="12" formatCode="General">
                  <c:v>333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78912"/>
        <c:axId val="108280448"/>
      </c:lineChart>
      <c:catAx>
        <c:axId val="108278912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8280448"/>
        <c:crosses val="autoZero"/>
        <c:auto val="1"/>
        <c:lblAlgn val="ctr"/>
        <c:lblOffset val="100"/>
        <c:noMultiLvlLbl val="0"/>
      </c:catAx>
      <c:valAx>
        <c:axId val="108280448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08278912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5545203098999653"/>
          <c:y val="0.18241658296750971"/>
          <c:w val="0.54390956982473326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wg poszczególnych lat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9144709558031465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T.XXVII!$T$7</c:f>
              <c:strCache>
                <c:ptCount val="1"/>
                <c:pt idx="0">
                  <c:v>zgłoszenia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T.XXVII!$S$8:$S$19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T.XXVII!$T$8:$T$19</c:f>
              <c:numCache>
                <c:formatCode>#,##0</c:formatCode>
                <c:ptCount val="12"/>
                <c:pt idx="0">
                  <c:v>479</c:v>
                </c:pt>
                <c:pt idx="1">
                  <c:v>4570</c:v>
                </c:pt>
                <c:pt idx="2">
                  <c:v>9176</c:v>
                </c:pt>
                <c:pt idx="3">
                  <c:v>1412</c:v>
                </c:pt>
                <c:pt idx="4">
                  <c:v>2730</c:v>
                </c:pt>
                <c:pt idx="5">
                  <c:v>1273</c:v>
                </c:pt>
                <c:pt idx="6">
                  <c:v>2106</c:v>
                </c:pt>
                <c:pt idx="7">
                  <c:v>1311</c:v>
                </c:pt>
                <c:pt idx="8">
                  <c:v>1204</c:v>
                </c:pt>
                <c:pt idx="9">
                  <c:v>720</c:v>
                </c:pt>
                <c:pt idx="10">
                  <c:v>819</c:v>
                </c:pt>
                <c:pt idx="11">
                  <c:v>587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T.XXVII!$U$7</c:f>
              <c:strCache>
                <c:ptCount val="1"/>
                <c:pt idx="0">
                  <c:v>zwolnienia</c:v>
                </c:pt>
              </c:strCache>
            </c:strRef>
          </c:tx>
          <c:marker>
            <c:symbol val="none"/>
          </c:marker>
          <c:cat>
            <c:numRef>
              <c:f>T.XXVII!$S$8:$S$19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T.XXVII!$U$8:$U$19</c:f>
              <c:numCache>
                <c:formatCode>#,##0</c:formatCode>
                <c:ptCount val="12"/>
                <c:pt idx="0">
                  <c:v>437</c:v>
                </c:pt>
                <c:pt idx="1">
                  <c:v>2154</c:v>
                </c:pt>
                <c:pt idx="2">
                  <c:v>6255</c:v>
                </c:pt>
                <c:pt idx="3">
                  <c:v>1120</c:v>
                </c:pt>
                <c:pt idx="4">
                  <c:v>2048</c:v>
                </c:pt>
                <c:pt idx="5">
                  <c:v>1050</c:v>
                </c:pt>
                <c:pt idx="6">
                  <c:v>1235</c:v>
                </c:pt>
                <c:pt idx="7">
                  <c:v>651</c:v>
                </c:pt>
                <c:pt idx="8">
                  <c:v>1108</c:v>
                </c:pt>
                <c:pt idx="9">
                  <c:v>609</c:v>
                </c:pt>
                <c:pt idx="10">
                  <c:v>557</c:v>
                </c:pt>
                <c:pt idx="11">
                  <c:v>530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20640"/>
        <c:axId val="108322176"/>
      </c:lineChart>
      <c:catAx>
        <c:axId val="10832064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08322176"/>
        <c:crosses val="autoZero"/>
        <c:auto val="1"/>
        <c:lblAlgn val="ctr"/>
        <c:lblOffset val="100"/>
        <c:noMultiLvlLbl val="0"/>
      </c:catAx>
      <c:valAx>
        <c:axId val="108322176"/>
        <c:scaling>
          <c:orientation val="minMax"/>
          <c:max val="10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108320640"/>
        <c:crosses val="autoZero"/>
        <c:crossBetween val="midCat"/>
        <c:majorUnit val="500"/>
        <c:minorUnit val="100"/>
      </c:valAx>
      <c:spPr>
        <a:noFill/>
      </c:spPr>
    </c:plotArea>
    <c:legend>
      <c:legendPos val="t"/>
      <c:layout>
        <c:manualLayout>
          <c:xMode val="edge"/>
          <c:yMode val="edge"/>
          <c:x val="0.22612872098328821"/>
          <c:y val="0.21816147590445534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41823089152962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T.XXVIII!$B$5</c:f>
              <c:strCache>
                <c:ptCount val="1"/>
                <c:pt idx="0">
                  <c:v>Polska 1</c:v>
                </c:pt>
              </c:strCache>
            </c:strRef>
          </c:tx>
          <c:spPr>
            <a:ln w="952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T.XXVIII!$C$4:$P$4</c:f>
              <c:strCache>
                <c:ptCount val="14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T.XXVIII!$C$5:$P$5</c:f>
              <c:numCache>
                <c:formatCode>General</c:formatCode>
                <c:ptCount val="14"/>
                <c:pt idx="0">
                  <c:v>45.9</c:v>
                </c:pt>
                <c:pt idx="1">
                  <c:v>47.5</c:v>
                </c:pt>
                <c:pt idx="2">
                  <c:v>49.5</c:v>
                </c:pt>
                <c:pt idx="3" formatCode="0.0">
                  <c:v>51</c:v>
                </c:pt>
                <c:pt idx="4">
                  <c:v>50.4</c:v>
                </c:pt>
                <c:pt idx="5">
                  <c:v>50.2</c:v>
                </c:pt>
                <c:pt idx="6">
                  <c:v>50.3</c:v>
                </c:pt>
                <c:pt idx="7">
                  <c:v>50.4</c:v>
                </c:pt>
                <c:pt idx="8">
                  <c:v>50.6</c:v>
                </c:pt>
                <c:pt idx="9">
                  <c:v>51.7</c:v>
                </c:pt>
                <c:pt idx="10" formatCode="0.0">
                  <c:v>52.6</c:v>
                </c:pt>
                <c:pt idx="11" formatCode="0.0">
                  <c:v>53.2</c:v>
                </c:pt>
                <c:pt idx="12" formatCode="0.0">
                  <c:v>53.7</c:v>
                </c:pt>
                <c:pt idx="13" formatCode="0.0">
                  <c:v>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T.XXVIII!$B$6</c:f>
              <c:strCache>
                <c:ptCount val="1"/>
                <c:pt idx="0">
                  <c:v>województwo podkarpackie</c:v>
                </c:pt>
              </c:strCache>
            </c:strRef>
          </c:tx>
          <c:marker>
            <c:symbol val="none"/>
          </c:marker>
          <c:cat>
            <c:strRef>
              <c:f>T.XXVIII!$C$4:$P$4</c:f>
              <c:strCache>
                <c:ptCount val="14"/>
                <c:pt idx="0">
                  <c:v>05</c:v>
                </c:pt>
                <c:pt idx="1">
                  <c:v>06</c:v>
                </c:pt>
                <c:pt idx="2">
                  <c:v>07</c:v>
                </c:pt>
                <c:pt idx="3">
                  <c:v>08</c:v>
                </c:pt>
                <c:pt idx="4">
                  <c:v>09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</c:strCache>
            </c:strRef>
          </c:cat>
          <c:val>
            <c:numRef>
              <c:f>T.XXVIII!$C$6:$P$6</c:f>
              <c:numCache>
                <c:formatCode>0.0</c:formatCode>
                <c:ptCount val="14"/>
                <c:pt idx="0" formatCode="General">
                  <c:v>44.9</c:v>
                </c:pt>
                <c:pt idx="1">
                  <c:v>47</c:v>
                </c:pt>
                <c:pt idx="2">
                  <c:v>51</c:v>
                </c:pt>
                <c:pt idx="3" formatCode="General">
                  <c:v>51.8</c:v>
                </c:pt>
                <c:pt idx="4" formatCode="General">
                  <c:v>50.2</c:v>
                </c:pt>
                <c:pt idx="5" formatCode="General">
                  <c:v>49.8</c:v>
                </c:pt>
                <c:pt idx="6" formatCode="General">
                  <c:v>49.3</c:v>
                </c:pt>
                <c:pt idx="7" formatCode="General">
                  <c:v>48.6</c:v>
                </c:pt>
                <c:pt idx="8" formatCode="General">
                  <c:v>48.1</c:v>
                </c:pt>
                <c:pt idx="9" formatCode="General">
                  <c:v>46.7</c:v>
                </c:pt>
                <c:pt idx="10">
                  <c:v>48</c:v>
                </c:pt>
                <c:pt idx="11">
                  <c:v>50.9</c:v>
                </c:pt>
                <c:pt idx="12">
                  <c:v>52.6</c:v>
                </c:pt>
                <c:pt idx="13">
                  <c:v>52.2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1280"/>
        <c:axId val="94402816"/>
      </c:lineChart>
      <c:catAx>
        <c:axId val="9440128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94402816"/>
        <c:crosses val="autoZero"/>
        <c:auto val="1"/>
        <c:lblAlgn val="ctr"/>
        <c:lblOffset val="100"/>
        <c:noMultiLvlLbl val="0"/>
      </c:catAx>
      <c:valAx>
        <c:axId val="94402816"/>
        <c:scaling>
          <c:orientation val="minMax"/>
          <c:max val="55"/>
          <c:min val="44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ea typeface="Verdana" panose="020B0604030504040204" pitchFamily="34" charset="0"/>
                <a:cs typeface="Times New Roman" panose="02020603050405020304" pitchFamily="18" charset="0"/>
              </a:defRPr>
            </a:pPr>
            <a:endParaRPr lang="pl-PL"/>
          </a:p>
        </c:txPr>
        <c:crossAx val="94401280"/>
        <c:crosses val="autoZero"/>
        <c:crossBetween val="midCat"/>
        <c:majorUnit val="0.5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8.6279088643602425E-2"/>
          <c:y val="4.9070743925712937E-2"/>
          <c:w val="0.66345844908285179"/>
          <c:h val="9.1990504863362674E-2"/>
        </c:manualLayout>
      </c:layout>
      <c:overlay val="0"/>
      <c:txPr>
        <a:bodyPr/>
        <a:lstStyle/>
        <a:p>
          <a:pPr>
            <a:defRPr sz="1100">
              <a:latin typeface="+mj-lt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529167</xdr:colOff>
      <xdr:row>11</xdr:row>
      <xdr:rowOff>169333</xdr:rowOff>
    </xdr:from>
    <xdr:to>
      <xdr:col>23</xdr:col>
      <xdr:colOff>63501</xdr:colOff>
      <xdr:row>26</xdr:row>
      <xdr:rowOff>137583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14</xdr:row>
      <xdr:rowOff>85725</xdr:rowOff>
    </xdr:from>
    <xdr:to>
      <xdr:col>20</xdr:col>
      <xdr:colOff>300990</xdr:colOff>
      <xdr:row>23</xdr:row>
      <xdr:rowOff>175895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0</xdr:row>
      <xdr:rowOff>74083</xdr:rowOff>
    </xdr:from>
    <xdr:to>
      <xdr:col>25</xdr:col>
      <xdr:colOff>201083</xdr:colOff>
      <xdr:row>11</xdr:row>
      <xdr:rowOff>179915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656166</xdr:colOff>
      <xdr:row>11</xdr:row>
      <xdr:rowOff>158752</xdr:rowOff>
    </xdr:from>
    <xdr:to>
      <xdr:col>25</xdr:col>
      <xdr:colOff>179916</xdr:colOff>
      <xdr:row>27</xdr:row>
      <xdr:rowOff>169335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645582</xdr:colOff>
      <xdr:row>27</xdr:row>
      <xdr:rowOff>95250</xdr:rowOff>
    </xdr:from>
    <xdr:to>
      <xdr:col>26</xdr:col>
      <xdr:colOff>21167</xdr:colOff>
      <xdr:row>42</xdr:row>
      <xdr:rowOff>74084</xdr:rowOff>
    </xdr:to>
    <xdr:graphicFrame macro="">
      <xdr:nvGraphicFramePr>
        <xdr:cNvPr id="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1</xdr:row>
      <xdr:rowOff>105835</xdr:rowOff>
    </xdr:from>
    <xdr:to>
      <xdr:col>32</xdr:col>
      <xdr:colOff>296333</xdr:colOff>
      <xdr:row>12</xdr:row>
      <xdr:rowOff>31750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169333</xdr:colOff>
      <xdr:row>12</xdr:row>
      <xdr:rowOff>127000</xdr:rowOff>
    </xdr:from>
    <xdr:to>
      <xdr:col>32</xdr:col>
      <xdr:colOff>275166</xdr:colOff>
      <xdr:row>25</xdr:row>
      <xdr:rowOff>137582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275167</xdr:colOff>
      <xdr:row>2</xdr:row>
      <xdr:rowOff>84666</xdr:rowOff>
    </xdr:from>
    <xdr:to>
      <xdr:col>26</xdr:col>
      <xdr:colOff>381000</xdr:colOff>
      <xdr:row>8</xdr:row>
      <xdr:rowOff>264584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J11"/>
  <sheetViews>
    <sheetView tabSelected="1" zoomScale="120" zoomScaleNormal="12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0.28515625" style="11" customWidth="1"/>
    <col min="3" max="3" width="10.42578125" style="11" customWidth="1"/>
    <col min="4" max="4" width="9.7109375" style="11" customWidth="1"/>
    <col min="5" max="5" width="8.5703125" style="11" customWidth="1"/>
    <col min="6" max="6" width="10.140625" style="11" customWidth="1"/>
    <col min="7" max="7" width="9.28515625" style="11" customWidth="1"/>
    <col min="8" max="8" width="7.7109375" style="11" customWidth="1"/>
    <col min="9" max="9" width="12.140625" style="11" customWidth="1"/>
    <col min="10" max="10" width="11.7109375" style="11" customWidth="1"/>
    <col min="11" max="16384" width="9.140625" style="11"/>
  </cols>
  <sheetData>
    <row r="2" spans="2:10" x14ac:dyDescent="0.25">
      <c r="B2" s="11" t="s">
        <v>324</v>
      </c>
    </row>
    <row r="3" spans="2:10" x14ac:dyDescent="0.25">
      <c r="B3" s="11" t="s">
        <v>325</v>
      </c>
    </row>
    <row r="4" spans="2:10" ht="11.25" customHeight="1" thickBot="1" x14ac:dyDescent="0.3"/>
    <row r="5" spans="2:10" ht="30" customHeight="1" x14ac:dyDescent="0.25">
      <c r="B5" s="861" t="s">
        <v>143</v>
      </c>
      <c r="C5" s="864" t="s">
        <v>425</v>
      </c>
      <c r="D5" s="864"/>
      <c r="E5" s="865"/>
      <c r="F5" s="864" t="s">
        <v>426</v>
      </c>
      <c r="G5" s="864"/>
      <c r="H5" s="865"/>
      <c r="I5" s="866" t="s">
        <v>341</v>
      </c>
      <c r="J5" s="869" t="s">
        <v>210</v>
      </c>
    </row>
    <row r="6" spans="2:10" ht="26.25" customHeight="1" x14ac:dyDescent="0.25">
      <c r="B6" s="862"/>
      <c r="C6" s="872" t="s">
        <v>450</v>
      </c>
      <c r="D6" s="874" t="s">
        <v>129</v>
      </c>
      <c r="E6" s="875"/>
      <c r="F6" s="872" t="s">
        <v>450</v>
      </c>
      <c r="G6" s="874" t="s">
        <v>129</v>
      </c>
      <c r="H6" s="875"/>
      <c r="I6" s="867"/>
      <c r="J6" s="870"/>
    </row>
    <row r="7" spans="2:10" ht="34.5" customHeight="1" thickBot="1" x14ac:dyDescent="0.3">
      <c r="B7" s="863"/>
      <c r="C7" s="873"/>
      <c r="D7" s="352" t="s">
        <v>147</v>
      </c>
      <c r="E7" s="87" t="s">
        <v>148</v>
      </c>
      <c r="F7" s="873"/>
      <c r="G7" s="352" t="s">
        <v>147</v>
      </c>
      <c r="H7" s="87" t="s">
        <v>148</v>
      </c>
      <c r="I7" s="868"/>
      <c r="J7" s="871"/>
    </row>
    <row r="8" spans="2:10" ht="34.5" customHeight="1" x14ac:dyDescent="0.25">
      <c r="B8" s="135" t="s">
        <v>4</v>
      </c>
      <c r="C8" s="324">
        <v>82933</v>
      </c>
      <c r="D8" s="55">
        <v>45024</v>
      </c>
      <c r="E8" s="113">
        <f>D8*100/C8</f>
        <v>54.289607273341133</v>
      </c>
      <c r="F8" s="324">
        <v>74684</v>
      </c>
      <c r="G8" s="55">
        <v>40995</v>
      </c>
      <c r="H8" s="113">
        <f>G8*100/F8</f>
        <v>54.891275239676503</v>
      </c>
      <c r="I8" s="64">
        <f>SUM(F8-C8)</f>
        <v>-8249</v>
      </c>
      <c r="J8" s="366">
        <f>SUM(I8/C8*100)</f>
        <v>-9.9465833865891753</v>
      </c>
    </row>
    <row r="9" spans="2:10" ht="27" customHeight="1" x14ac:dyDescent="0.25">
      <c r="B9" s="12" t="s">
        <v>0</v>
      </c>
      <c r="C9" s="59">
        <v>69871</v>
      </c>
      <c r="D9" s="9">
        <v>36766</v>
      </c>
      <c r="E9" s="7">
        <f>D9*100/C9</f>
        <v>52.619827968685151</v>
      </c>
      <c r="F9" s="59">
        <v>63401</v>
      </c>
      <c r="G9" s="9">
        <v>33808</v>
      </c>
      <c r="H9" s="7">
        <f>G9*100/F9</f>
        <v>53.324080061828681</v>
      </c>
      <c r="I9" s="59">
        <f>SUM(F9-C9)</f>
        <v>-6470</v>
      </c>
      <c r="J9" s="365">
        <f>SUM(I9/C9*100)</f>
        <v>-9.259921855991756</v>
      </c>
    </row>
    <row r="10" spans="2:10" ht="36" customHeight="1" x14ac:dyDescent="0.25">
      <c r="B10" s="12" t="s">
        <v>144</v>
      </c>
      <c r="C10" s="59">
        <v>3039</v>
      </c>
      <c r="D10" s="9">
        <v>1721</v>
      </c>
      <c r="E10" s="7">
        <f>D10*100/C10</f>
        <v>56.630470549522869</v>
      </c>
      <c r="F10" s="59">
        <v>2868</v>
      </c>
      <c r="G10" s="9">
        <v>1612</v>
      </c>
      <c r="H10" s="7">
        <f>G10*100/F10</f>
        <v>56.206415620641565</v>
      </c>
      <c r="I10" s="59">
        <f>SUM(F10-C10)</f>
        <v>-171</v>
      </c>
      <c r="J10" s="365">
        <f>SUM(I10/C10*100)</f>
        <v>-5.6268509378084897</v>
      </c>
    </row>
    <row r="11" spans="2:10" ht="27.75" customHeight="1" thickBot="1" x14ac:dyDescent="0.3">
      <c r="B11" s="97" t="s">
        <v>2</v>
      </c>
      <c r="C11" s="3">
        <v>13062</v>
      </c>
      <c r="D11" s="5">
        <v>8258</v>
      </c>
      <c r="E11" s="8">
        <f>D11*100/C11</f>
        <v>63.221558719951005</v>
      </c>
      <c r="F11" s="3">
        <v>11283</v>
      </c>
      <c r="G11" s="5">
        <v>7187</v>
      </c>
      <c r="H11" s="8">
        <f>G11*100/F11</f>
        <v>63.697598156518659</v>
      </c>
      <c r="I11" s="3">
        <f>SUM(F11-C11)</f>
        <v>-1779</v>
      </c>
      <c r="J11" s="367">
        <f>SUM(I11/C11*100)</f>
        <v>-13.619660082682591</v>
      </c>
    </row>
  </sheetData>
  <mergeCells count="9">
    <mergeCell ref="B5:B7"/>
    <mergeCell ref="F5:H5"/>
    <mergeCell ref="C5:E5"/>
    <mergeCell ref="I5:I7"/>
    <mergeCell ref="J5:J7"/>
    <mergeCell ref="F6:F7"/>
    <mergeCell ref="G6:H6"/>
    <mergeCell ref="C6:C7"/>
    <mergeCell ref="D6:E6"/>
  </mergeCells>
  <pageMargins left="1.299212598425197" right="0.70866141732283472" top="1.1417322834645669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32"/>
  <sheetViews>
    <sheetView zoomScale="120" zoomScaleNormal="120" workbookViewId="0">
      <selection activeCell="B1" sqref="B1"/>
    </sheetView>
  </sheetViews>
  <sheetFormatPr defaultRowHeight="11.25" x14ac:dyDescent="0.2"/>
  <cols>
    <col min="1" max="1" width="1.42578125" style="486" customWidth="1"/>
    <col min="2" max="2" width="20.5703125" style="486" customWidth="1"/>
    <col min="3" max="3" width="8.42578125" style="486" customWidth="1"/>
    <col min="4" max="4" width="7.85546875" style="486" customWidth="1"/>
    <col min="5" max="5" width="8.5703125" style="486" customWidth="1"/>
    <col min="6" max="6" width="8.7109375" style="486" customWidth="1"/>
    <col min="7" max="8" width="8.5703125" style="486" customWidth="1"/>
    <col min="9" max="9" width="8" style="486" customWidth="1"/>
    <col min="10" max="10" width="4.85546875" style="486" customWidth="1"/>
    <col min="11" max="11" width="5.5703125" style="549" customWidth="1"/>
    <col min="12" max="12" width="10.85546875" style="486" bestFit="1" customWidth="1"/>
    <col min="13" max="16384" width="9.140625" style="486"/>
  </cols>
  <sheetData>
    <row r="1" spans="2:16" ht="12" customHeight="1" x14ac:dyDescent="0.2"/>
    <row r="2" spans="2:16" x14ac:dyDescent="0.2">
      <c r="B2" s="485" t="s">
        <v>315</v>
      </c>
    </row>
    <row r="3" spans="2:16" x14ac:dyDescent="0.2">
      <c r="B3" s="486" t="s">
        <v>503</v>
      </c>
    </row>
    <row r="4" spans="2:16" ht="12" thickBot="1" x14ac:dyDescent="0.25">
      <c r="B4" s="486" t="s">
        <v>504</v>
      </c>
    </row>
    <row r="5" spans="2:16" x14ac:dyDescent="0.2">
      <c r="B5" s="617"/>
      <c r="C5" s="487"/>
      <c r="D5" s="934" t="s">
        <v>195</v>
      </c>
      <c r="E5" s="934"/>
      <c r="F5" s="934"/>
      <c r="G5" s="934"/>
      <c r="H5" s="934"/>
      <c r="I5" s="935"/>
      <c r="K5" s="550"/>
    </row>
    <row r="6" spans="2:16" ht="12" thickBot="1" x14ac:dyDescent="0.25">
      <c r="B6" s="488" t="s">
        <v>3</v>
      </c>
      <c r="C6" s="489"/>
      <c r="D6" s="936"/>
      <c r="E6" s="936"/>
      <c r="F6" s="936"/>
      <c r="G6" s="936"/>
      <c r="H6" s="936"/>
      <c r="I6" s="937"/>
      <c r="K6" s="550"/>
    </row>
    <row r="7" spans="2:16" ht="24" customHeight="1" thickBot="1" x14ac:dyDescent="0.25">
      <c r="B7" s="490"/>
      <c r="C7" s="618" t="s">
        <v>146</v>
      </c>
      <c r="D7" s="491" t="s">
        <v>332</v>
      </c>
      <c r="E7" s="492" t="s">
        <v>333</v>
      </c>
      <c r="F7" s="492" t="s">
        <v>334</v>
      </c>
      <c r="G7" s="492" t="s">
        <v>335</v>
      </c>
      <c r="H7" s="492" t="s">
        <v>336</v>
      </c>
      <c r="I7" s="493" t="s">
        <v>337</v>
      </c>
      <c r="K7" s="550"/>
    </row>
    <row r="8" spans="2:16" ht="19.5" customHeight="1" thickBot="1" x14ac:dyDescent="0.25">
      <c r="B8" s="468" t="s">
        <v>63</v>
      </c>
      <c r="C8" s="469">
        <f>SUM(D8:I8)</f>
        <v>74684</v>
      </c>
      <c r="D8" s="470">
        <f t="shared" ref="D8:I8" si="0">SUM(D10:D15)</f>
        <v>6612</v>
      </c>
      <c r="E8" s="471">
        <f t="shared" si="0"/>
        <v>9587</v>
      </c>
      <c r="F8" s="471">
        <f t="shared" si="0"/>
        <v>10406</v>
      </c>
      <c r="G8" s="471">
        <f t="shared" si="0"/>
        <v>12453</v>
      </c>
      <c r="H8" s="471">
        <f t="shared" si="0"/>
        <v>11670</v>
      </c>
      <c r="I8" s="472">
        <f t="shared" si="0"/>
        <v>23956</v>
      </c>
      <c r="K8" s="550"/>
    </row>
    <row r="9" spans="2:16" ht="14.25" customHeight="1" thickBot="1" x14ac:dyDescent="0.25">
      <c r="B9" s="551" t="s">
        <v>64</v>
      </c>
      <c r="C9" s="552"/>
      <c r="D9" s="552"/>
      <c r="E9" s="552"/>
      <c r="F9" s="552"/>
      <c r="G9" s="552"/>
      <c r="H9" s="552"/>
      <c r="I9" s="553"/>
      <c r="K9" s="550"/>
    </row>
    <row r="10" spans="2:16" ht="12" customHeight="1" thickTop="1" x14ac:dyDescent="0.2">
      <c r="B10" s="502" t="s">
        <v>65</v>
      </c>
      <c r="C10" s="503">
        <v>9157</v>
      </c>
      <c r="D10" s="473">
        <v>1629</v>
      </c>
      <c r="E10" s="474">
        <v>2016</v>
      </c>
      <c r="F10" s="474">
        <v>1625</v>
      </c>
      <c r="G10" s="474">
        <v>1951</v>
      </c>
      <c r="H10" s="474">
        <v>1129</v>
      </c>
      <c r="I10" s="475">
        <v>807</v>
      </c>
      <c r="K10" s="550"/>
      <c r="L10" s="612"/>
      <c r="M10" s="612"/>
      <c r="N10" s="612"/>
      <c r="O10" s="612"/>
      <c r="P10" s="612"/>
    </row>
    <row r="11" spans="2:16" ht="12" customHeight="1" x14ac:dyDescent="0.2">
      <c r="B11" s="504" t="s">
        <v>66</v>
      </c>
      <c r="C11" s="505">
        <v>22752</v>
      </c>
      <c r="D11" s="476">
        <v>2239</v>
      </c>
      <c r="E11" s="477">
        <v>3223</v>
      </c>
      <c r="F11" s="477">
        <v>3380</v>
      </c>
      <c r="G11" s="477">
        <v>3995</v>
      </c>
      <c r="H11" s="477">
        <v>3845</v>
      </c>
      <c r="I11" s="478">
        <v>6070</v>
      </c>
      <c r="L11" s="512"/>
    </row>
    <row r="12" spans="2:16" x14ac:dyDescent="0.2">
      <c r="B12" s="504" t="s">
        <v>67</v>
      </c>
      <c r="C12" s="505">
        <v>17918</v>
      </c>
      <c r="D12" s="476">
        <v>1346</v>
      </c>
      <c r="E12" s="477">
        <v>2033</v>
      </c>
      <c r="F12" s="477">
        <v>2338</v>
      </c>
      <c r="G12" s="477">
        <v>3003</v>
      </c>
      <c r="H12" s="477">
        <v>2897</v>
      </c>
      <c r="I12" s="478">
        <v>6301</v>
      </c>
    </row>
    <row r="13" spans="2:16" x14ac:dyDescent="0.2">
      <c r="B13" s="504" t="s">
        <v>68</v>
      </c>
      <c r="C13" s="505">
        <v>13397</v>
      </c>
      <c r="D13" s="476">
        <v>869</v>
      </c>
      <c r="E13" s="477">
        <v>1387</v>
      </c>
      <c r="F13" s="477">
        <v>1716</v>
      </c>
      <c r="G13" s="477">
        <v>2029</v>
      </c>
      <c r="H13" s="477">
        <v>2021</v>
      </c>
      <c r="I13" s="478">
        <v>5375</v>
      </c>
    </row>
    <row r="14" spans="2:16" x14ac:dyDescent="0.2">
      <c r="B14" s="504" t="s">
        <v>69</v>
      </c>
      <c r="C14" s="505">
        <v>7656</v>
      </c>
      <c r="D14" s="476">
        <v>383</v>
      </c>
      <c r="E14" s="477">
        <v>661</v>
      </c>
      <c r="F14" s="477">
        <v>928</v>
      </c>
      <c r="G14" s="477">
        <v>1017</v>
      </c>
      <c r="H14" s="477">
        <v>1168</v>
      </c>
      <c r="I14" s="478">
        <v>3499</v>
      </c>
    </row>
    <row r="15" spans="2:16" x14ac:dyDescent="0.2">
      <c r="B15" s="504" t="s">
        <v>70</v>
      </c>
      <c r="C15" s="505">
        <v>3804</v>
      </c>
      <c r="D15" s="476">
        <v>146</v>
      </c>
      <c r="E15" s="477">
        <v>267</v>
      </c>
      <c r="F15" s="477">
        <v>419</v>
      </c>
      <c r="G15" s="477">
        <v>458</v>
      </c>
      <c r="H15" s="477">
        <v>610</v>
      </c>
      <c r="I15" s="478">
        <v>1904</v>
      </c>
      <c r="K15" s="550"/>
    </row>
    <row r="16" spans="2:16" ht="14.25" customHeight="1" thickBot="1" x14ac:dyDescent="0.25">
      <c r="B16" s="554" t="s">
        <v>71</v>
      </c>
      <c r="C16" s="555"/>
      <c r="D16" s="555"/>
      <c r="E16" s="555"/>
      <c r="F16" s="555"/>
      <c r="G16" s="555"/>
      <c r="H16" s="555"/>
      <c r="I16" s="556"/>
    </row>
    <row r="17" spans="2:11" ht="12" thickTop="1" x14ac:dyDescent="0.2">
      <c r="B17" s="502" t="s">
        <v>72</v>
      </c>
      <c r="C17" s="503">
        <v>11600</v>
      </c>
      <c r="D17" s="473">
        <v>1329</v>
      </c>
      <c r="E17" s="474">
        <v>1696</v>
      </c>
      <c r="F17" s="474">
        <v>1825</v>
      </c>
      <c r="G17" s="474">
        <v>2065</v>
      </c>
      <c r="H17" s="474">
        <v>1903</v>
      </c>
      <c r="I17" s="475">
        <v>2782</v>
      </c>
    </row>
    <row r="18" spans="2:11" ht="13.5" customHeight="1" x14ac:dyDescent="0.2">
      <c r="B18" s="504" t="s">
        <v>14</v>
      </c>
      <c r="C18" s="505">
        <v>19393</v>
      </c>
      <c r="D18" s="476">
        <v>1942</v>
      </c>
      <c r="E18" s="477">
        <v>2696</v>
      </c>
      <c r="F18" s="477">
        <v>2621</v>
      </c>
      <c r="G18" s="477">
        <v>3310</v>
      </c>
      <c r="H18" s="477">
        <v>3008</v>
      </c>
      <c r="I18" s="478">
        <v>5816</v>
      </c>
      <c r="K18" s="550"/>
    </row>
    <row r="19" spans="2:11" x14ac:dyDescent="0.2">
      <c r="B19" s="504" t="s">
        <v>79</v>
      </c>
      <c r="C19" s="505">
        <v>8531</v>
      </c>
      <c r="D19" s="476">
        <v>858</v>
      </c>
      <c r="E19" s="477">
        <v>1276</v>
      </c>
      <c r="F19" s="477">
        <v>1217</v>
      </c>
      <c r="G19" s="477">
        <v>1496</v>
      </c>
      <c r="H19" s="477">
        <v>1349</v>
      </c>
      <c r="I19" s="478">
        <v>2335</v>
      </c>
    </row>
    <row r="20" spans="2:11" x14ac:dyDescent="0.2">
      <c r="B20" s="504" t="s">
        <v>73</v>
      </c>
      <c r="C20" s="505">
        <v>20452</v>
      </c>
      <c r="D20" s="476">
        <v>1600</v>
      </c>
      <c r="E20" s="477">
        <v>2361</v>
      </c>
      <c r="F20" s="477">
        <v>2843</v>
      </c>
      <c r="G20" s="477">
        <v>3356</v>
      </c>
      <c r="H20" s="477">
        <v>3097</v>
      </c>
      <c r="I20" s="478">
        <v>7195</v>
      </c>
      <c r="J20" s="613">
        <f>SUM(H20:I20)/H31*100</f>
        <v>28.88901364172234</v>
      </c>
    </row>
    <row r="21" spans="2:11" x14ac:dyDescent="0.2">
      <c r="B21" s="504" t="s">
        <v>74</v>
      </c>
      <c r="C21" s="505">
        <v>14708</v>
      </c>
      <c r="D21" s="476">
        <v>883</v>
      </c>
      <c r="E21" s="477">
        <v>1558</v>
      </c>
      <c r="F21" s="477">
        <v>1900</v>
      </c>
      <c r="G21" s="477">
        <v>2226</v>
      </c>
      <c r="H21" s="477">
        <v>2313</v>
      </c>
      <c r="I21" s="478">
        <v>5828</v>
      </c>
      <c r="J21" s="613">
        <f>SUM(H21:I21)/H31*100</f>
        <v>22.851288384887443</v>
      </c>
      <c r="K21" s="550"/>
    </row>
    <row r="22" spans="2:11" ht="12.75" customHeight="1" thickBot="1" x14ac:dyDescent="0.25">
      <c r="B22" s="557" t="s">
        <v>75</v>
      </c>
      <c r="C22" s="558"/>
      <c r="D22" s="555"/>
      <c r="E22" s="555"/>
      <c r="F22" s="555"/>
      <c r="G22" s="555"/>
      <c r="H22" s="555"/>
      <c r="I22" s="556"/>
    </row>
    <row r="23" spans="2:11" ht="12" thickTop="1" x14ac:dyDescent="0.2">
      <c r="B23" s="506" t="s">
        <v>76</v>
      </c>
      <c r="C23" s="507">
        <v>15053</v>
      </c>
      <c r="D23" s="479">
        <v>1629</v>
      </c>
      <c r="E23" s="480">
        <v>2207</v>
      </c>
      <c r="F23" s="480">
        <v>2170</v>
      </c>
      <c r="G23" s="480">
        <v>2527</v>
      </c>
      <c r="H23" s="480">
        <v>2299</v>
      </c>
      <c r="I23" s="481">
        <v>4221</v>
      </c>
    </row>
    <row r="24" spans="2:11" x14ac:dyDescent="0.2">
      <c r="B24" s="508" t="s">
        <v>80</v>
      </c>
      <c r="C24" s="505">
        <v>18865</v>
      </c>
      <c r="D24" s="476">
        <v>1794</v>
      </c>
      <c r="E24" s="477">
        <v>2658</v>
      </c>
      <c r="F24" s="477">
        <v>2892</v>
      </c>
      <c r="G24" s="477">
        <v>3230</v>
      </c>
      <c r="H24" s="477">
        <v>2937</v>
      </c>
      <c r="I24" s="478">
        <v>5354</v>
      </c>
    </row>
    <row r="25" spans="2:11" x14ac:dyDescent="0.2">
      <c r="B25" s="508" t="s">
        <v>81</v>
      </c>
      <c r="C25" s="505">
        <v>11330</v>
      </c>
      <c r="D25" s="476">
        <v>951</v>
      </c>
      <c r="E25" s="477">
        <v>1370</v>
      </c>
      <c r="F25" s="477">
        <v>1607</v>
      </c>
      <c r="G25" s="477">
        <v>1930</v>
      </c>
      <c r="H25" s="477">
        <v>1926</v>
      </c>
      <c r="I25" s="478">
        <v>3546</v>
      </c>
    </row>
    <row r="26" spans="2:11" x14ac:dyDescent="0.2">
      <c r="B26" s="508" t="s">
        <v>82</v>
      </c>
      <c r="C26" s="505">
        <v>10581</v>
      </c>
      <c r="D26" s="476">
        <v>796</v>
      </c>
      <c r="E26" s="477">
        <v>1217</v>
      </c>
      <c r="F26" s="477">
        <v>1421</v>
      </c>
      <c r="G26" s="477">
        <v>1727</v>
      </c>
      <c r="H26" s="477">
        <v>1710</v>
      </c>
      <c r="I26" s="478">
        <v>3710</v>
      </c>
    </row>
    <row r="27" spans="2:11" x14ac:dyDescent="0.2">
      <c r="B27" s="509" t="s">
        <v>83</v>
      </c>
      <c r="C27" s="505">
        <v>5636</v>
      </c>
      <c r="D27" s="476">
        <v>372</v>
      </c>
      <c r="E27" s="477">
        <v>648</v>
      </c>
      <c r="F27" s="477">
        <v>809</v>
      </c>
      <c r="G27" s="477">
        <v>950</v>
      </c>
      <c r="H27" s="477">
        <v>899</v>
      </c>
      <c r="I27" s="478">
        <v>1958</v>
      </c>
    </row>
    <row r="28" spans="2:11" x14ac:dyDescent="0.2">
      <c r="B28" s="508" t="s">
        <v>84</v>
      </c>
      <c r="C28" s="505">
        <v>1936</v>
      </c>
      <c r="D28" s="476">
        <v>147</v>
      </c>
      <c r="E28" s="477">
        <v>289</v>
      </c>
      <c r="F28" s="477">
        <v>437</v>
      </c>
      <c r="G28" s="477">
        <v>334</v>
      </c>
      <c r="H28" s="477">
        <v>275</v>
      </c>
      <c r="I28" s="478">
        <v>454</v>
      </c>
    </row>
    <row r="29" spans="2:11" ht="12" thickBot="1" x14ac:dyDescent="0.25">
      <c r="B29" s="510" t="s">
        <v>77</v>
      </c>
      <c r="C29" s="511">
        <v>11283</v>
      </c>
      <c r="D29" s="482">
        <v>923</v>
      </c>
      <c r="E29" s="483">
        <v>1198</v>
      </c>
      <c r="F29" s="483">
        <v>1070</v>
      </c>
      <c r="G29" s="483">
        <v>1755</v>
      </c>
      <c r="H29" s="483">
        <v>1624</v>
      </c>
      <c r="I29" s="484">
        <v>4713</v>
      </c>
      <c r="K29" s="550"/>
    </row>
    <row r="30" spans="2:11" x14ac:dyDescent="0.2">
      <c r="C30" s="550">
        <f>SUM(C23:C29)</f>
        <v>74684</v>
      </c>
      <c r="D30" s="550">
        <f t="shared" ref="D30:I30" si="1">SUM(D23:D29)</f>
        <v>6612</v>
      </c>
      <c r="E30" s="550">
        <f t="shared" si="1"/>
        <v>9587</v>
      </c>
      <c r="F30" s="550">
        <f t="shared" si="1"/>
        <v>10406</v>
      </c>
      <c r="G30" s="550">
        <f t="shared" si="1"/>
        <v>12453</v>
      </c>
      <c r="H30" s="550">
        <f t="shared" si="1"/>
        <v>11670</v>
      </c>
      <c r="I30" s="550">
        <f t="shared" si="1"/>
        <v>23956</v>
      </c>
    </row>
    <row r="31" spans="2:11" x14ac:dyDescent="0.2">
      <c r="H31" s="550">
        <f>SUM(H30:I30)</f>
        <v>35626</v>
      </c>
    </row>
    <row r="32" spans="2:11" x14ac:dyDescent="0.2">
      <c r="H32" s="831">
        <f>SUM(H23+I23+H24+I24+H29+I29)/(H8+I8)*100</f>
        <v>59.361140739909061</v>
      </c>
    </row>
  </sheetData>
  <mergeCells count="1">
    <mergeCell ref="D5:I6"/>
  </mergeCells>
  <printOptions horizontalCentered="1"/>
  <pageMargins left="0.11811023622047245" right="0" top="1.3779527559055118" bottom="0" header="0" footer="0"/>
  <pageSetup paperSize="9" scale="1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M32"/>
  <sheetViews>
    <sheetView zoomScale="120" zoomScaleNormal="120" workbookViewId="0">
      <selection activeCell="B1" sqref="B1"/>
    </sheetView>
  </sheetViews>
  <sheetFormatPr defaultRowHeight="11.25" x14ac:dyDescent="0.2"/>
  <cols>
    <col min="1" max="1" width="1.85546875" style="486" customWidth="1"/>
    <col min="2" max="2" width="20.5703125" style="486" customWidth="1"/>
    <col min="3" max="3" width="9.140625" style="486" customWidth="1"/>
    <col min="4" max="4" width="6.85546875" style="486" customWidth="1"/>
    <col min="5" max="6" width="7.85546875" style="486" customWidth="1"/>
    <col min="7" max="7" width="8.85546875" style="486" customWidth="1"/>
    <col min="8" max="8" width="8.7109375" style="486" customWidth="1"/>
    <col min="9" max="9" width="7.85546875" style="486" customWidth="1"/>
    <col min="10" max="10" width="3.5703125" style="486" customWidth="1"/>
    <col min="11" max="11" width="5.42578125" style="549" customWidth="1"/>
    <col min="12" max="13" width="7.7109375" style="486" customWidth="1"/>
    <col min="14" max="16384" width="9.140625" style="486"/>
  </cols>
  <sheetData>
    <row r="1" spans="2:13" ht="12" customHeight="1" x14ac:dyDescent="0.2"/>
    <row r="2" spans="2:13" x14ac:dyDescent="0.2">
      <c r="B2" s="485" t="s">
        <v>314</v>
      </c>
    </row>
    <row r="3" spans="2:13" x14ac:dyDescent="0.2">
      <c r="B3" s="486" t="s">
        <v>505</v>
      </c>
    </row>
    <row r="4" spans="2:13" ht="12" thickBot="1" x14ac:dyDescent="0.25">
      <c r="B4" s="486" t="s">
        <v>363</v>
      </c>
    </row>
    <row r="5" spans="2:13" x14ac:dyDescent="0.2">
      <c r="B5" s="517"/>
      <c r="C5" s="487"/>
      <c r="D5" s="934" t="s">
        <v>90</v>
      </c>
      <c r="E5" s="934"/>
      <c r="F5" s="934"/>
      <c r="G5" s="934"/>
      <c r="H5" s="934"/>
      <c r="I5" s="935"/>
    </row>
    <row r="6" spans="2:13" ht="12.75" customHeight="1" thickBot="1" x14ac:dyDescent="0.25">
      <c r="B6" s="488" t="s">
        <v>3</v>
      </c>
      <c r="C6" s="489"/>
      <c r="D6" s="936"/>
      <c r="E6" s="936"/>
      <c r="F6" s="936"/>
      <c r="G6" s="936"/>
      <c r="H6" s="936"/>
      <c r="I6" s="937"/>
    </row>
    <row r="7" spans="2:13" ht="27" customHeight="1" thickBot="1" x14ac:dyDescent="0.25">
      <c r="B7" s="490"/>
      <c r="C7" s="518" t="s">
        <v>338</v>
      </c>
      <c r="D7" s="491" t="s">
        <v>332</v>
      </c>
      <c r="E7" s="492" t="s">
        <v>333</v>
      </c>
      <c r="F7" s="492" t="s">
        <v>334</v>
      </c>
      <c r="G7" s="492" t="s">
        <v>335</v>
      </c>
      <c r="H7" s="492" t="s">
        <v>336</v>
      </c>
      <c r="I7" s="493" t="s">
        <v>337</v>
      </c>
    </row>
    <row r="8" spans="2:13" ht="18" customHeight="1" thickBot="1" x14ac:dyDescent="0.25">
      <c r="B8" s="468" t="s">
        <v>63</v>
      </c>
      <c r="C8" s="469">
        <f>SUM(D8:I8)</f>
        <v>40995</v>
      </c>
      <c r="D8" s="470">
        <f t="shared" ref="D8:I8" si="0">SUM(D10:D15)</f>
        <v>3229</v>
      </c>
      <c r="E8" s="471">
        <f t="shared" si="0"/>
        <v>4379</v>
      </c>
      <c r="F8" s="471">
        <f t="shared" si="0"/>
        <v>4978</v>
      </c>
      <c r="G8" s="471">
        <f t="shared" si="0"/>
        <v>6573</v>
      </c>
      <c r="H8" s="471">
        <f t="shared" si="0"/>
        <v>6811</v>
      </c>
      <c r="I8" s="472">
        <f t="shared" si="0"/>
        <v>15025</v>
      </c>
    </row>
    <row r="9" spans="2:13" ht="13.5" customHeight="1" thickBot="1" x14ac:dyDescent="0.25">
      <c r="B9" s="551" t="s">
        <v>64</v>
      </c>
      <c r="C9" s="552"/>
      <c r="D9" s="552"/>
      <c r="E9" s="552"/>
      <c r="F9" s="552"/>
      <c r="G9" s="552"/>
      <c r="H9" s="552"/>
      <c r="I9" s="553"/>
    </row>
    <row r="10" spans="2:13" ht="11.25" customHeight="1" thickTop="1" x14ac:dyDescent="0.2">
      <c r="B10" s="502" t="s">
        <v>65</v>
      </c>
      <c r="C10" s="503">
        <v>4943</v>
      </c>
      <c r="D10" s="473">
        <v>770</v>
      </c>
      <c r="E10" s="474">
        <v>909</v>
      </c>
      <c r="F10" s="474">
        <v>770</v>
      </c>
      <c r="G10" s="474">
        <v>1064</v>
      </c>
      <c r="H10" s="474">
        <v>766</v>
      </c>
      <c r="I10" s="475">
        <v>664</v>
      </c>
    </row>
    <row r="11" spans="2:13" ht="12" customHeight="1" x14ac:dyDescent="0.2">
      <c r="B11" s="504" t="s">
        <v>66</v>
      </c>
      <c r="C11" s="505">
        <v>14969</v>
      </c>
      <c r="D11" s="476">
        <v>1176</v>
      </c>
      <c r="E11" s="477">
        <v>1619</v>
      </c>
      <c r="F11" s="477">
        <v>1875</v>
      </c>
      <c r="G11" s="477">
        <v>2484</v>
      </c>
      <c r="H11" s="477">
        <v>2806</v>
      </c>
      <c r="I11" s="478">
        <v>5009</v>
      </c>
    </row>
    <row r="12" spans="2:13" x14ac:dyDescent="0.2">
      <c r="B12" s="504" t="s">
        <v>67</v>
      </c>
      <c r="C12" s="505">
        <v>10744</v>
      </c>
      <c r="D12" s="476">
        <v>687</v>
      </c>
      <c r="E12" s="477">
        <v>954</v>
      </c>
      <c r="F12" s="477">
        <v>1169</v>
      </c>
      <c r="G12" s="477">
        <v>1688</v>
      </c>
      <c r="H12" s="477">
        <v>1755</v>
      </c>
      <c r="I12" s="478">
        <v>4491</v>
      </c>
      <c r="M12" s="512"/>
    </row>
    <row r="13" spans="2:13" x14ac:dyDescent="0.2">
      <c r="B13" s="504" t="s">
        <v>68</v>
      </c>
      <c r="C13" s="505">
        <v>6746</v>
      </c>
      <c r="D13" s="476">
        <v>436</v>
      </c>
      <c r="E13" s="477">
        <v>627</v>
      </c>
      <c r="F13" s="477">
        <v>745</v>
      </c>
      <c r="G13" s="477">
        <v>915</v>
      </c>
      <c r="H13" s="477">
        <v>995</v>
      </c>
      <c r="I13" s="478">
        <v>3028</v>
      </c>
    </row>
    <row r="14" spans="2:13" x14ac:dyDescent="0.2">
      <c r="B14" s="504" t="s">
        <v>69</v>
      </c>
      <c r="C14" s="505">
        <v>3593</v>
      </c>
      <c r="D14" s="476">
        <v>160</v>
      </c>
      <c r="E14" s="477">
        <v>270</v>
      </c>
      <c r="F14" s="477">
        <v>419</v>
      </c>
      <c r="G14" s="477">
        <v>422</v>
      </c>
      <c r="H14" s="477">
        <v>489</v>
      </c>
      <c r="I14" s="478">
        <v>1833</v>
      </c>
    </row>
    <row r="15" spans="2:13" x14ac:dyDescent="0.2">
      <c r="B15" s="504" t="s">
        <v>70</v>
      </c>
      <c r="C15" s="505">
        <f>SUM(D15:I15)</f>
        <v>0</v>
      </c>
      <c r="D15" s="476">
        <v>0</v>
      </c>
      <c r="E15" s="477">
        <v>0</v>
      </c>
      <c r="F15" s="477">
        <v>0</v>
      </c>
      <c r="G15" s="477">
        <v>0</v>
      </c>
      <c r="H15" s="477">
        <v>0</v>
      </c>
      <c r="I15" s="478">
        <v>0</v>
      </c>
      <c r="K15" s="550"/>
      <c r="L15" s="612"/>
      <c r="M15" s="613"/>
    </row>
    <row r="16" spans="2:13" ht="12" thickBot="1" x14ac:dyDescent="0.25">
      <c r="B16" s="554" t="s">
        <v>71</v>
      </c>
      <c r="C16" s="555"/>
      <c r="D16" s="555"/>
      <c r="E16" s="555"/>
      <c r="F16" s="555"/>
      <c r="G16" s="555"/>
      <c r="H16" s="555"/>
      <c r="I16" s="556"/>
    </row>
    <row r="17" spans="2:11" ht="12" thickTop="1" x14ac:dyDescent="0.2">
      <c r="B17" s="502" t="s">
        <v>72</v>
      </c>
      <c r="C17" s="503">
        <v>8356</v>
      </c>
      <c r="D17" s="473">
        <v>922</v>
      </c>
      <c r="E17" s="474">
        <v>1117</v>
      </c>
      <c r="F17" s="474">
        <v>1238</v>
      </c>
      <c r="G17" s="474">
        <v>1481</v>
      </c>
      <c r="H17" s="474">
        <v>1454</v>
      </c>
      <c r="I17" s="475">
        <v>2144</v>
      </c>
    </row>
    <row r="18" spans="2:11" ht="12" customHeight="1" x14ac:dyDescent="0.2">
      <c r="B18" s="504" t="s">
        <v>14</v>
      </c>
      <c r="C18" s="505">
        <v>12110</v>
      </c>
      <c r="D18" s="476">
        <v>1017</v>
      </c>
      <c r="E18" s="477">
        <v>1346</v>
      </c>
      <c r="F18" s="477">
        <v>1394</v>
      </c>
      <c r="G18" s="477">
        <v>2011</v>
      </c>
      <c r="H18" s="477">
        <v>2029</v>
      </c>
      <c r="I18" s="478">
        <v>4313</v>
      </c>
      <c r="K18" s="550"/>
    </row>
    <row r="19" spans="2:11" x14ac:dyDescent="0.2">
      <c r="B19" s="504" t="s">
        <v>79</v>
      </c>
      <c r="C19" s="505">
        <v>5773</v>
      </c>
      <c r="D19" s="476">
        <v>489</v>
      </c>
      <c r="E19" s="477">
        <v>704</v>
      </c>
      <c r="F19" s="477">
        <v>711</v>
      </c>
      <c r="G19" s="477">
        <v>972</v>
      </c>
      <c r="H19" s="477">
        <v>1004</v>
      </c>
      <c r="I19" s="478">
        <v>1893</v>
      </c>
    </row>
    <row r="20" spans="2:11" x14ac:dyDescent="0.2">
      <c r="B20" s="504" t="s">
        <v>73</v>
      </c>
      <c r="C20" s="505">
        <v>8925</v>
      </c>
      <c r="D20" s="476">
        <v>512</v>
      </c>
      <c r="E20" s="477">
        <v>757</v>
      </c>
      <c r="F20" s="477">
        <v>1040</v>
      </c>
      <c r="G20" s="477">
        <v>1340</v>
      </c>
      <c r="H20" s="477">
        <v>1360</v>
      </c>
      <c r="I20" s="478">
        <v>3916</v>
      </c>
    </row>
    <row r="21" spans="2:11" x14ac:dyDescent="0.2">
      <c r="B21" s="504" t="s">
        <v>74</v>
      </c>
      <c r="C21" s="505">
        <v>5831</v>
      </c>
      <c r="D21" s="476">
        <v>289</v>
      </c>
      <c r="E21" s="477">
        <v>455</v>
      </c>
      <c r="F21" s="477">
        <v>595</v>
      </c>
      <c r="G21" s="477">
        <v>769</v>
      </c>
      <c r="H21" s="477">
        <v>964</v>
      </c>
      <c r="I21" s="478">
        <v>2759</v>
      </c>
      <c r="K21" s="550"/>
    </row>
    <row r="22" spans="2:11" ht="12" thickBot="1" x14ac:dyDescent="0.25">
      <c r="B22" s="557" t="s">
        <v>75</v>
      </c>
      <c r="C22" s="558"/>
      <c r="D22" s="555"/>
      <c r="E22" s="555"/>
      <c r="F22" s="555"/>
      <c r="G22" s="555"/>
      <c r="H22" s="555"/>
      <c r="I22" s="556"/>
    </row>
    <row r="23" spans="2:11" ht="12" thickTop="1" x14ac:dyDescent="0.2">
      <c r="B23" s="506" t="s">
        <v>76</v>
      </c>
      <c r="C23" s="507">
        <v>8915</v>
      </c>
      <c r="D23" s="479">
        <v>835</v>
      </c>
      <c r="E23" s="480">
        <v>1078</v>
      </c>
      <c r="F23" s="480">
        <v>1128</v>
      </c>
      <c r="G23" s="480">
        <v>1423</v>
      </c>
      <c r="H23" s="480">
        <v>1497</v>
      </c>
      <c r="I23" s="481">
        <v>2954</v>
      </c>
    </row>
    <row r="24" spans="2:11" x14ac:dyDescent="0.2">
      <c r="B24" s="508" t="s">
        <v>80</v>
      </c>
      <c r="C24" s="505">
        <v>10808</v>
      </c>
      <c r="D24" s="476">
        <v>884</v>
      </c>
      <c r="E24" s="477">
        <v>1211</v>
      </c>
      <c r="F24" s="477">
        <v>1430</v>
      </c>
      <c r="G24" s="477">
        <v>1825</v>
      </c>
      <c r="H24" s="477">
        <v>1848</v>
      </c>
      <c r="I24" s="478">
        <v>3610</v>
      </c>
    </row>
    <row r="25" spans="2:11" x14ac:dyDescent="0.2">
      <c r="B25" s="508" t="s">
        <v>81</v>
      </c>
      <c r="C25" s="505">
        <v>6308</v>
      </c>
      <c r="D25" s="476">
        <v>481</v>
      </c>
      <c r="E25" s="477">
        <v>621</v>
      </c>
      <c r="F25" s="477">
        <v>784</v>
      </c>
      <c r="G25" s="477">
        <v>1059</v>
      </c>
      <c r="H25" s="477">
        <v>1135</v>
      </c>
      <c r="I25" s="478">
        <v>2228</v>
      </c>
    </row>
    <row r="26" spans="2:11" x14ac:dyDescent="0.2">
      <c r="B26" s="508" t="s">
        <v>82</v>
      </c>
      <c r="C26" s="505">
        <v>5307</v>
      </c>
      <c r="D26" s="476">
        <v>373</v>
      </c>
      <c r="E26" s="477">
        <v>511</v>
      </c>
      <c r="F26" s="477">
        <v>661</v>
      </c>
      <c r="G26" s="477">
        <v>844</v>
      </c>
      <c r="H26" s="477">
        <v>911</v>
      </c>
      <c r="I26" s="478">
        <v>2007</v>
      </c>
    </row>
    <row r="27" spans="2:11" x14ac:dyDescent="0.2">
      <c r="B27" s="509" t="s">
        <v>83</v>
      </c>
      <c r="C27" s="505">
        <v>1994</v>
      </c>
      <c r="D27" s="476">
        <v>140</v>
      </c>
      <c r="E27" s="477">
        <v>242</v>
      </c>
      <c r="F27" s="477">
        <v>289</v>
      </c>
      <c r="G27" s="477">
        <v>358</v>
      </c>
      <c r="H27" s="477">
        <v>297</v>
      </c>
      <c r="I27" s="478">
        <v>668</v>
      </c>
    </row>
    <row r="28" spans="2:11" x14ac:dyDescent="0.2">
      <c r="B28" s="508" t="s">
        <v>84</v>
      </c>
      <c r="C28" s="505">
        <v>476</v>
      </c>
      <c r="D28" s="476">
        <v>44</v>
      </c>
      <c r="E28" s="477">
        <v>89</v>
      </c>
      <c r="F28" s="477">
        <v>138</v>
      </c>
      <c r="G28" s="477">
        <v>81</v>
      </c>
      <c r="H28" s="477">
        <v>48</v>
      </c>
      <c r="I28" s="478">
        <v>76</v>
      </c>
    </row>
    <row r="29" spans="2:11" ht="12" thickBot="1" x14ac:dyDescent="0.25">
      <c r="B29" s="510" t="s">
        <v>77</v>
      </c>
      <c r="C29" s="511">
        <v>7187</v>
      </c>
      <c r="D29" s="482">
        <v>472</v>
      </c>
      <c r="E29" s="483">
        <v>627</v>
      </c>
      <c r="F29" s="483">
        <v>548</v>
      </c>
      <c r="G29" s="483">
        <v>983</v>
      </c>
      <c r="H29" s="483">
        <v>1075</v>
      </c>
      <c r="I29" s="484">
        <v>3482</v>
      </c>
      <c r="K29" s="550"/>
    </row>
    <row r="30" spans="2:11" x14ac:dyDescent="0.2">
      <c r="C30" s="550">
        <f>SUM(C23:C29)</f>
        <v>40995</v>
      </c>
      <c r="D30" s="550">
        <f t="shared" ref="D30:I30" si="1">SUM(D23:D29)</f>
        <v>3229</v>
      </c>
      <c r="E30" s="550">
        <f t="shared" si="1"/>
        <v>4379</v>
      </c>
      <c r="F30" s="550">
        <f t="shared" si="1"/>
        <v>4978</v>
      </c>
      <c r="G30" s="550">
        <f t="shared" si="1"/>
        <v>6573</v>
      </c>
      <c r="H30" s="550">
        <f t="shared" si="1"/>
        <v>6811</v>
      </c>
      <c r="I30" s="550">
        <f t="shared" si="1"/>
        <v>15025</v>
      </c>
    </row>
    <row r="31" spans="2:11" x14ac:dyDescent="0.2">
      <c r="C31" s="831">
        <f>(C23+C24+C29)/C30*100</f>
        <v>65.642151481888035</v>
      </c>
      <c r="H31" s="613">
        <f>SUM(H23+H24+I23+I24+H29+I29)/(H8+I8)*100</f>
        <v>66.248397142333758</v>
      </c>
    </row>
    <row r="32" spans="2:11" x14ac:dyDescent="0.2">
      <c r="C32" s="512"/>
    </row>
  </sheetData>
  <mergeCells count="1">
    <mergeCell ref="D5:I6"/>
  </mergeCells>
  <printOptions horizontalCentered="1"/>
  <pageMargins left="0.31496062992125984" right="0.11811023622047245" top="1.3779527559055118" bottom="0.74803149606299213" header="0.31496062992125984" footer="0.31496062992125984"/>
  <pageSetup paperSize="9" scale="1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W49"/>
  <sheetViews>
    <sheetView zoomScale="90" zoomScaleNormal="90" workbookViewId="0">
      <selection activeCell="B1" sqref="B1"/>
    </sheetView>
  </sheetViews>
  <sheetFormatPr defaultRowHeight="15" x14ac:dyDescent="0.25"/>
  <cols>
    <col min="1" max="1" width="3.5703125" style="2" customWidth="1"/>
    <col min="2" max="2" width="14.140625" style="2" customWidth="1"/>
    <col min="3" max="3" width="20.5703125" style="2" customWidth="1"/>
    <col min="4" max="4" width="10.85546875" style="2" customWidth="1"/>
    <col min="5" max="5" width="9.140625" style="2" customWidth="1"/>
    <col min="6" max="6" width="10.5703125" style="88" customWidth="1"/>
    <col min="7" max="7" width="9.7109375" style="2" customWidth="1"/>
    <col min="8" max="8" width="9.85546875" style="2" customWidth="1"/>
    <col min="9" max="14" width="9.140625" style="2"/>
    <col min="15" max="15" width="14.85546875" style="2" customWidth="1"/>
    <col min="16" max="16384" width="9.140625" style="2"/>
  </cols>
  <sheetData>
    <row r="2" spans="2:23" x14ac:dyDescent="0.25">
      <c r="B2" s="155" t="s">
        <v>344</v>
      </c>
    </row>
    <row r="3" spans="2:23" ht="19.5" thickBot="1" x14ac:dyDescent="0.3">
      <c r="B3" s="155" t="s">
        <v>506</v>
      </c>
      <c r="G3" s="581"/>
      <c r="O3" s="860">
        <f>SUM(O4:O5)</f>
        <v>100</v>
      </c>
    </row>
    <row r="4" spans="2:23" ht="20.25" customHeight="1" x14ac:dyDescent="0.25">
      <c r="B4" s="604" t="s">
        <v>3</v>
      </c>
      <c r="C4" s="605"/>
      <c r="D4" s="605"/>
      <c r="E4" s="606"/>
      <c r="F4" s="598"/>
      <c r="G4" s="945" t="s">
        <v>193</v>
      </c>
      <c r="H4" s="945"/>
      <c r="I4" s="945"/>
      <c r="J4" s="945"/>
      <c r="K4" s="945"/>
      <c r="L4" s="946"/>
      <c r="N4" s="66">
        <f>SUM(G6:I6)</f>
        <v>49827</v>
      </c>
      <c r="O4" s="436">
        <f>SUM(N4/F6*100)</f>
        <v>66.717101387177976</v>
      </c>
      <c r="P4" s="2" t="s">
        <v>549</v>
      </c>
      <c r="W4" s="11"/>
    </row>
    <row r="5" spans="2:23" ht="34.5" customHeight="1" thickBot="1" x14ac:dyDescent="0.3">
      <c r="B5" s="577"/>
      <c r="C5" s="943"/>
      <c r="D5" s="943"/>
      <c r="E5" s="944"/>
      <c r="F5" s="743" t="s">
        <v>63</v>
      </c>
      <c r="G5" s="741" t="s">
        <v>65</v>
      </c>
      <c r="H5" s="575" t="s">
        <v>66</v>
      </c>
      <c r="I5" s="575" t="s">
        <v>67</v>
      </c>
      <c r="J5" s="575" t="s">
        <v>68</v>
      </c>
      <c r="K5" s="575" t="s">
        <v>69</v>
      </c>
      <c r="L5" s="742" t="s">
        <v>70</v>
      </c>
      <c r="N5" s="66">
        <f>SUM(J6:L6)</f>
        <v>24857</v>
      </c>
      <c r="O5" s="436">
        <f>SUM(N5/F6*100)</f>
        <v>33.282898612822024</v>
      </c>
      <c r="P5" s="156" t="s">
        <v>550</v>
      </c>
      <c r="Q5" s="156" t="str">
        <f t="shared" ref="Q5:V5" si="0">T(G5)</f>
        <v>18-24</v>
      </c>
      <c r="R5" s="156" t="str">
        <f t="shared" si="0"/>
        <v>25-34</v>
      </c>
      <c r="S5" s="156" t="str">
        <f t="shared" si="0"/>
        <v>35-44</v>
      </c>
      <c r="T5" s="156" t="str">
        <f t="shared" si="0"/>
        <v>45-54</v>
      </c>
      <c r="U5" s="156" t="str">
        <f t="shared" si="0"/>
        <v>55-59</v>
      </c>
      <c r="V5" s="156" t="str">
        <f t="shared" si="0"/>
        <v>60 i więcej</v>
      </c>
      <c r="W5" s="11"/>
    </row>
    <row r="6" spans="2:23" ht="16.5" customHeight="1" x14ac:dyDescent="0.25">
      <c r="B6" s="746" t="s">
        <v>345</v>
      </c>
      <c r="C6" s="747"/>
      <c r="D6" s="947" t="s">
        <v>4</v>
      </c>
      <c r="E6" s="766" t="s">
        <v>147</v>
      </c>
      <c r="F6" s="767">
        <f t="shared" ref="F6:F33" si="1">SUM(G6:L6)</f>
        <v>74684</v>
      </c>
      <c r="G6" s="768">
        <f>SUM(T.XII!C10)</f>
        <v>9157</v>
      </c>
      <c r="H6" s="769">
        <f>SUM(T.XII!C11)</f>
        <v>22752</v>
      </c>
      <c r="I6" s="769">
        <f>SUM(T.XII!C12)</f>
        <v>17918</v>
      </c>
      <c r="J6" s="769">
        <f>SUM(T.XII!C13)</f>
        <v>13397</v>
      </c>
      <c r="K6" s="769">
        <f>SUM(T.XII!C14)</f>
        <v>7656</v>
      </c>
      <c r="L6" s="770">
        <f>SUM(T.XII!C15)</f>
        <v>3804</v>
      </c>
      <c r="O6" s="725" t="s">
        <v>353</v>
      </c>
      <c r="P6" s="547">
        <f t="shared" ref="P6:V6" si="2">SUM(F10,F14,F18,F22)</f>
        <v>39058</v>
      </c>
      <c r="Q6" s="547">
        <f>SUM(G10,G14,G18,G22)</f>
        <v>7221</v>
      </c>
      <c r="R6" s="547">
        <f>SUM(H10,H14,H18,H22)</f>
        <v>12837</v>
      </c>
      <c r="S6" s="14">
        <f t="shared" si="2"/>
        <v>8720</v>
      </c>
      <c r="T6" s="14">
        <f t="shared" si="2"/>
        <v>6001</v>
      </c>
      <c r="U6" s="14">
        <f t="shared" si="2"/>
        <v>2989</v>
      </c>
      <c r="V6" s="14">
        <f t="shared" si="2"/>
        <v>1290</v>
      </c>
      <c r="W6" s="11"/>
    </row>
    <row r="7" spans="2:23" ht="15" customHeight="1" x14ac:dyDescent="0.25">
      <c r="B7" s="748" t="s">
        <v>437</v>
      </c>
      <c r="C7" s="749"/>
      <c r="D7" s="948"/>
      <c r="E7" s="723" t="s">
        <v>148</v>
      </c>
      <c r="F7" s="599">
        <f t="shared" si="1"/>
        <v>99.999999999999986</v>
      </c>
      <c r="G7" s="585">
        <f>G6*100/F6</f>
        <v>12.260992983771624</v>
      </c>
      <c r="H7" s="586">
        <f>H6*100/F6</f>
        <v>30.464356488672273</v>
      </c>
      <c r="I7" s="586">
        <f>I6*100/F6</f>
        <v>23.991751914734081</v>
      </c>
      <c r="J7" s="586">
        <f>J6*100/F6</f>
        <v>17.938246478496062</v>
      </c>
      <c r="K7" s="586">
        <f>K6*100/F6</f>
        <v>10.25119168764394</v>
      </c>
      <c r="L7" s="587">
        <f>L6*100/F6</f>
        <v>5.0934604466820206</v>
      </c>
      <c r="O7" s="725" t="s">
        <v>354</v>
      </c>
      <c r="P7" s="14">
        <f t="shared" ref="P7:V7" si="3">SUM(F26,F30)</f>
        <v>35626</v>
      </c>
      <c r="Q7" s="14">
        <f t="shared" si="3"/>
        <v>1936</v>
      </c>
      <c r="R7" s="14">
        <f t="shared" si="3"/>
        <v>9915</v>
      </c>
      <c r="S7" s="547">
        <f t="shared" si="3"/>
        <v>9198</v>
      </c>
      <c r="T7" s="547">
        <f t="shared" si="3"/>
        <v>7396</v>
      </c>
      <c r="U7" s="547">
        <f t="shared" si="3"/>
        <v>4667</v>
      </c>
      <c r="V7" s="547">
        <f t="shared" si="3"/>
        <v>2514</v>
      </c>
      <c r="W7" s="11"/>
    </row>
    <row r="8" spans="2:23" ht="18.75" x14ac:dyDescent="0.25">
      <c r="B8" s="750"/>
      <c r="C8" s="749"/>
      <c r="D8" s="949" t="s">
        <v>129</v>
      </c>
      <c r="E8" s="771" t="s">
        <v>147</v>
      </c>
      <c r="F8" s="772">
        <f t="shared" si="1"/>
        <v>40995</v>
      </c>
      <c r="G8" s="773">
        <f>SUM(T.XIII!C10)</f>
        <v>4943</v>
      </c>
      <c r="H8" s="774">
        <f>SUM(T.XIII!C11)</f>
        <v>14969</v>
      </c>
      <c r="I8" s="774">
        <f>SUM(T.XIII!C12)</f>
        <v>10744</v>
      </c>
      <c r="J8" s="774">
        <f>SUM(T.XIII!C13)</f>
        <v>6746</v>
      </c>
      <c r="K8" s="774">
        <f>SUM(T.XIII!C14)</f>
        <v>3593</v>
      </c>
      <c r="L8" s="775">
        <f>SUM(T.XIII!C15)</f>
        <v>0</v>
      </c>
      <c r="O8" s="11"/>
      <c r="P8" s="156" t="s">
        <v>355</v>
      </c>
      <c r="Q8" s="156" t="s">
        <v>356</v>
      </c>
      <c r="R8" s="156" t="s">
        <v>357</v>
      </c>
      <c r="S8" s="156"/>
      <c r="T8" s="11"/>
      <c r="U8" s="156" t="s">
        <v>355</v>
      </c>
      <c r="V8" s="156" t="s">
        <v>358</v>
      </c>
      <c r="W8" s="726"/>
    </row>
    <row r="9" spans="2:23" ht="15.75" customHeight="1" thickBot="1" x14ac:dyDescent="0.3">
      <c r="B9" s="751"/>
      <c r="C9" s="752"/>
      <c r="D9" s="950"/>
      <c r="E9" s="724" t="s">
        <v>148</v>
      </c>
      <c r="F9" s="600">
        <f t="shared" si="1"/>
        <v>100</v>
      </c>
      <c r="G9" s="595">
        <f>G8*100/F8</f>
        <v>12.057567996097085</v>
      </c>
      <c r="H9" s="596">
        <f>H8*100/F8</f>
        <v>36.51420904988413</v>
      </c>
      <c r="I9" s="596">
        <f>I8*100/F8</f>
        <v>26.208074155384804</v>
      </c>
      <c r="J9" s="596">
        <f>J8*100/F8</f>
        <v>16.455665325039639</v>
      </c>
      <c r="K9" s="596">
        <f>K8*100/F8</f>
        <v>8.7644834735943409</v>
      </c>
      <c r="L9" s="597">
        <f>L8*100/F8</f>
        <v>0</v>
      </c>
      <c r="O9" s="725" t="s">
        <v>353</v>
      </c>
      <c r="P9" s="547">
        <f>SUM(Q6:R6)</f>
        <v>20058</v>
      </c>
      <c r="Q9" s="14">
        <f>SUM(S6:T6)</f>
        <v>14721</v>
      </c>
      <c r="R9" s="14">
        <f>SUM(U6:V6)</f>
        <v>4279</v>
      </c>
      <c r="S9" s="727"/>
      <c r="T9" s="728" t="s">
        <v>353</v>
      </c>
      <c r="U9" s="547">
        <f>SUM(P9)</f>
        <v>20058</v>
      </c>
      <c r="V9" s="14">
        <f>SUM(Q9:R9)</f>
        <v>19000</v>
      </c>
      <c r="W9" s="727"/>
    </row>
    <row r="10" spans="2:23" ht="15" customHeight="1" x14ac:dyDescent="0.25">
      <c r="B10" s="963" t="s">
        <v>346</v>
      </c>
      <c r="C10" s="951" t="s">
        <v>89</v>
      </c>
      <c r="D10" s="940" t="s">
        <v>4</v>
      </c>
      <c r="E10" s="786" t="s">
        <v>147</v>
      </c>
      <c r="F10" s="787">
        <f t="shared" si="1"/>
        <v>6612</v>
      </c>
      <c r="G10" s="788">
        <f>SUM(T.XII!D10)</f>
        <v>1629</v>
      </c>
      <c r="H10" s="789">
        <f>SUM(T.XII!D11)</f>
        <v>2239</v>
      </c>
      <c r="I10" s="789">
        <f>SUM(T.XII!D12)</f>
        <v>1346</v>
      </c>
      <c r="J10" s="789">
        <f>SUM(T.XII!D13)</f>
        <v>869</v>
      </c>
      <c r="K10" s="789">
        <f>SUM(T.XII!D14)</f>
        <v>383</v>
      </c>
      <c r="L10" s="790">
        <f>SUM(T.XII!D15)</f>
        <v>146</v>
      </c>
      <c r="M10" s="615"/>
      <c r="O10" s="725" t="s">
        <v>354</v>
      </c>
      <c r="P10" s="14">
        <f>SUM(Q7:R7)</f>
        <v>11851</v>
      </c>
      <c r="Q10" s="547">
        <f>SUM(S7:T7)</f>
        <v>16594</v>
      </c>
      <c r="R10" s="547">
        <f>SUM(U7:V7)</f>
        <v>7181</v>
      </c>
      <c r="S10" s="727"/>
      <c r="T10" s="728" t="s">
        <v>354</v>
      </c>
      <c r="U10" s="14">
        <f>SUM(P10)</f>
        <v>11851</v>
      </c>
      <c r="V10" s="547">
        <f>SUM(Q10:R10)</f>
        <v>23775</v>
      </c>
      <c r="W10" s="727"/>
    </row>
    <row r="11" spans="2:23" x14ac:dyDescent="0.25">
      <c r="B11" s="964"/>
      <c r="C11" s="952"/>
      <c r="D11" s="941"/>
      <c r="E11" s="721" t="s">
        <v>148</v>
      </c>
      <c r="F11" s="601">
        <f t="shared" si="1"/>
        <v>100.00000000000001</v>
      </c>
      <c r="G11" s="584">
        <f>G10*100/F10</f>
        <v>24.637023593466424</v>
      </c>
      <c r="H11" s="582">
        <f>H10*100/F10</f>
        <v>33.862673926194795</v>
      </c>
      <c r="I11" s="582">
        <f>I10*100/F10</f>
        <v>20.356926799758014</v>
      </c>
      <c r="J11" s="582">
        <f>J10*100/F10</f>
        <v>13.142770719903206</v>
      </c>
      <c r="K11" s="582">
        <f>K10*100/F10</f>
        <v>5.7924984875983059</v>
      </c>
      <c r="L11" s="583">
        <f>L10*100/F10</f>
        <v>2.2081064730792499</v>
      </c>
      <c r="M11" s="615"/>
      <c r="P11" s="729">
        <f>SUM(P9:R10)</f>
        <v>74684</v>
      </c>
      <c r="U11" s="729">
        <f>SUM(U9:V10)</f>
        <v>74684</v>
      </c>
      <c r="W11" s="729"/>
    </row>
    <row r="12" spans="2:23" x14ac:dyDescent="0.25">
      <c r="B12" s="964"/>
      <c r="C12" s="952"/>
      <c r="D12" s="942" t="s">
        <v>129</v>
      </c>
      <c r="E12" s="781" t="s">
        <v>147</v>
      </c>
      <c r="F12" s="782">
        <f t="shared" si="1"/>
        <v>3229</v>
      </c>
      <c r="G12" s="783">
        <f>SUM(T.XIII!D10)</f>
        <v>770</v>
      </c>
      <c r="H12" s="784">
        <f>SUM(T.XIII!D11)</f>
        <v>1176</v>
      </c>
      <c r="I12" s="784">
        <f>SUM(T.XIII!D12)</f>
        <v>687</v>
      </c>
      <c r="J12" s="784">
        <f>SUM(T.XIII!D13)</f>
        <v>436</v>
      </c>
      <c r="K12" s="784">
        <f>SUM(T.XIII!D14)</f>
        <v>160</v>
      </c>
      <c r="L12" s="785">
        <f>SUM(T.XIII!D15)</f>
        <v>0</v>
      </c>
      <c r="M12" s="615"/>
    </row>
    <row r="13" spans="2:23" x14ac:dyDescent="0.25">
      <c r="B13" s="964"/>
      <c r="C13" s="952"/>
      <c r="D13" s="942"/>
      <c r="E13" s="721" t="s">
        <v>148</v>
      </c>
      <c r="F13" s="601">
        <f t="shared" si="1"/>
        <v>100</v>
      </c>
      <c r="G13" s="584">
        <f>G12*100/F12</f>
        <v>23.846392071848868</v>
      </c>
      <c r="H13" s="582">
        <f>H12*100/F12</f>
        <v>36.419944255187367</v>
      </c>
      <c r="I13" s="582">
        <f>I12*100/F12</f>
        <v>21.275936822545681</v>
      </c>
      <c r="J13" s="582">
        <f>J12*100/F12</f>
        <v>13.502632393930009</v>
      </c>
      <c r="K13" s="582">
        <f>K12*100/F12</f>
        <v>4.9550944564880766</v>
      </c>
      <c r="L13" s="583">
        <f>L12*100/F12</f>
        <v>0</v>
      </c>
      <c r="M13" s="615"/>
    </row>
    <row r="14" spans="2:23" x14ac:dyDescent="0.25">
      <c r="B14" s="964"/>
      <c r="C14" s="938" t="s">
        <v>78</v>
      </c>
      <c r="D14" s="941" t="s">
        <v>4</v>
      </c>
      <c r="E14" s="781" t="s">
        <v>147</v>
      </c>
      <c r="F14" s="782">
        <f t="shared" si="1"/>
        <v>9587</v>
      </c>
      <c r="G14" s="783">
        <f>SUM(T.XII!E10)</f>
        <v>2016</v>
      </c>
      <c r="H14" s="784">
        <f>SUM(T.XII!E11)</f>
        <v>3223</v>
      </c>
      <c r="I14" s="784">
        <f>SUM(T.XII!E12)</f>
        <v>2033</v>
      </c>
      <c r="J14" s="784">
        <f>SUM(T.XII!E13)</f>
        <v>1387</v>
      </c>
      <c r="K14" s="784">
        <f>SUM(T.XII!E14)</f>
        <v>661</v>
      </c>
      <c r="L14" s="785">
        <f>SUM(T.XII!E15)</f>
        <v>267</v>
      </c>
      <c r="M14" s="615"/>
    </row>
    <row r="15" spans="2:23" x14ac:dyDescent="0.25">
      <c r="B15" s="964"/>
      <c r="C15" s="938"/>
      <c r="D15" s="941"/>
      <c r="E15" s="721" t="s">
        <v>148</v>
      </c>
      <c r="F15" s="601">
        <f t="shared" si="1"/>
        <v>100.00000000000001</v>
      </c>
      <c r="G15" s="584">
        <f>G14*100/F14</f>
        <v>21.028476061333055</v>
      </c>
      <c r="H15" s="582">
        <f>H14*100/F14</f>
        <v>33.618441639720452</v>
      </c>
      <c r="I15" s="582">
        <f>I14*100/F14</f>
        <v>21.205799520183582</v>
      </c>
      <c r="J15" s="582">
        <f>J14*100/F14</f>
        <v>14.467508083863565</v>
      </c>
      <c r="K15" s="582">
        <f>K14*100/F14</f>
        <v>6.8947533117763635</v>
      </c>
      <c r="L15" s="583">
        <f>L14*100/F14</f>
        <v>2.7850213831229791</v>
      </c>
      <c r="M15" s="615"/>
    </row>
    <row r="16" spans="2:23" x14ac:dyDescent="0.25">
      <c r="B16" s="964"/>
      <c r="C16" s="938"/>
      <c r="D16" s="942" t="s">
        <v>129</v>
      </c>
      <c r="E16" s="781" t="s">
        <v>147</v>
      </c>
      <c r="F16" s="782">
        <f t="shared" si="1"/>
        <v>4379</v>
      </c>
      <c r="G16" s="783">
        <f>SUM(T.XIII!E10)</f>
        <v>909</v>
      </c>
      <c r="H16" s="784">
        <f>SUM(T.XIII!E11)</f>
        <v>1619</v>
      </c>
      <c r="I16" s="784">
        <f>SUM(T.XIII!E12)</f>
        <v>954</v>
      </c>
      <c r="J16" s="784">
        <f>SUM(T.XIII!E13)</f>
        <v>627</v>
      </c>
      <c r="K16" s="784">
        <f>SUM(T.XIII!E14)</f>
        <v>270</v>
      </c>
      <c r="L16" s="785">
        <f>SUM(T.XIII!E15)</f>
        <v>0</v>
      </c>
      <c r="M16" s="615"/>
    </row>
    <row r="17" spans="2:13" x14ac:dyDescent="0.25">
      <c r="B17" s="964"/>
      <c r="C17" s="938"/>
      <c r="D17" s="942"/>
      <c r="E17" s="721" t="s">
        <v>148</v>
      </c>
      <c r="F17" s="601">
        <f t="shared" si="1"/>
        <v>99.999999999999986</v>
      </c>
      <c r="G17" s="584">
        <f>G16*100/F16</f>
        <v>20.758163964375427</v>
      </c>
      <c r="H17" s="582">
        <f>H16*100/F16</f>
        <v>36.971911395295727</v>
      </c>
      <c r="I17" s="582">
        <f>I16*100/F16</f>
        <v>21.785795843799953</v>
      </c>
      <c r="J17" s="582">
        <f>J16*100/F16</f>
        <v>14.31833751998173</v>
      </c>
      <c r="K17" s="582">
        <f>K16*100/F16</f>
        <v>6.1657912765471572</v>
      </c>
      <c r="L17" s="583">
        <f>L16*100/F16</f>
        <v>0</v>
      </c>
      <c r="M17" s="615"/>
    </row>
    <row r="18" spans="2:13" x14ac:dyDescent="0.25">
      <c r="B18" s="964"/>
      <c r="C18" s="938" t="s">
        <v>85</v>
      </c>
      <c r="D18" s="941" t="s">
        <v>4</v>
      </c>
      <c r="E18" s="781" t="s">
        <v>147</v>
      </c>
      <c r="F18" s="782">
        <f t="shared" si="1"/>
        <v>10406</v>
      </c>
      <c r="G18" s="783">
        <f>SUM(T.XII!F10)</f>
        <v>1625</v>
      </c>
      <c r="H18" s="784">
        <f>SUM(T.XII!F11)</f>
        <v>3380</v>
      </c>
      <c r="I18" s="784">
        <f>SUM(T.XII!F12)</f>
        <v>2338</v>
      </c>
      <c r="J18" s="784">
        <f>SUM(T.XII!F13)</f>
        <v>1716</v>
      </c>
      <c r="K18" s="784">
        <f>SUM(T.XII!F14)</f>
        <v>928</v>
      </c>
      <c r="L18" s="785">
        <f>SUM(T.XII!F15)</f>
        <v>419</v>
      </c>
      <c r="M18" s="615"/>
    </row>
    <row r="19" spans="2:13" x14ac:dyDescent="0.25">
      <c r="B19" s="964"/>
      <c r="C19" s="938"/>
      <c r="D19" s="941"/>
      <c r="E19" s="721" t="s">
        <v>148</v>
      </c>
      <c r="F19" s="601">
        <f t="shared" si="1"/>
        <v>99.999999999999986</v>
      </c>
      <c r="G19" s="584">
        <f>G18*100/F18</f>
        <v>15.615990774553142</v>
      </c>
      <c r="H19" s="582">
        <f>H18*100/F18</f>
        <v>32.481260811070534</v>
      </c>
      <c r="I19" s="582">
        <f>I18*100/F18</f>
        <v>22.467807034403229</v>
      </c>
      <c r="J19" s="582">
        <f>J18*100/F18</f>
        <v>16.490486257928119</v>
      </c>
      <c r="K19" s="582">
        <f>K18*100/F18</f>
        <v>8.9179319623294262</v>
      </c>
      <c r="L19" s="583">
        <f>L18*100/F18</f>
        <v>4.0265231597155484</v>
      </c>
      <c r="M19" s="615"/>
    </row>
    <row r="20" spans="2:13" x14ac:dyDescent="0.25">
      <c r="B20" s="964"/>
      <c r="C20" s="938"/>
      <c r="D20" s="942" t="s">
        <v>129</v>
      </c>
      <c r="E20" s="781" t="s">
        <v>147</v>
      </c>
      <c r="F20" s="782">
        <f t="shared" si="1"/>
        <v>4978</v>
      </c>
      <c r="G20" s="783">
        <f>SUM(T.XIII!F10)</f>
        <v>770</v>
      </c>
      <c r="H20" s="784">
        <f>SUM(T.XIII!F11)</f>
        <v>1875</v>
      </c>
      <c r="I20" s="784">
        <f>SUM(T.XIII!F12)</f>
        <v>1169</v>
      </c>
      <c r="J20" s="784">
        <f>SUM(T.XIII!F13)</f>
        <v>745</v>
      </c>
      <c r="K20" s="784">
        <f>SUM(T.XIII!F14)</f>
        <v>419</v>
      </c>
      <c r="L20" s="785">
        <f>SUM(T.XIII!F15)</f>
        <v>0</v>
      </c>
      <c r="M20" s="615"/>
    </row>
    <row r="21" spans="2:13" x14ac:dyDescent="0.25">
      <c r="B21" s="964"/>
      <c r="C21" s="938"/>
      <c r="D21" s="942"/>
      <c r="E21" s="721" t="s">
        <v>148</v>
      </c>
      <c r="F21" s="601">
        <f t="shared" si="1"/>
        <v>100</v>
      </c>
      <c r="G21" s="584">
        <f>G20*100/F20</f>
        <v>15.468059461631178</v>
      </c>
      <c r="H21" s="582">
        <f>H20*100/F20</f>
        <v>37.665729208517476</v>
      </c>
      <c r="I21" s="582">
        <f>I20*100/F20</f>
        <v>23.483326637203696</v>
      </c>
      <c r="J21" s="582">
        <f>J20*100/F20</f>
        <v>14.965849738850943</v>
      </c>
      <c r="K21" s="582">
        <f>K20*100/F20</f>
        <v>8.4170349537967049</v>
      </c>
      <c r="L21" s="583">
        <f>L20*100/F20</f>
        <v>0</v>
      </c>
      <c r="M21" s="615"/>
    </row>
    <row r="22" spans="2:13" x14ac:dyDescent="0.25">
      <c r="B22" s="964"/>
      <c r="C22" s="938" t="s">
        <v>86</v>
      </c>
      <c r="D22" s="941" t="s">
        <v>4</v>
      </c>
      <c r="E22" s="781" t="s">
        <v>147</v>
      </c>
      <c r="F22" s="782">
        <f t="shared" si="1"/>
        <v>12453</v>
      </c>
      <c r="G22" s="783">
        <f>SUM(T.XII!G10)</f>
        <v>1951</v>
      </c>
      <c r="H22" s="784">
        <f>SUM(T.XII!G11)</f>
        <v>3995</v>
      </c>
      <c r="I22" s="784">
        <f>SUM(T.XII!G12)</f>
        <v>3003</v>
      </c>
      <c r="J22" s="784">
        <f>SUM(T.XII!G13)</f>
        <v>2029</v>
      </c>
      <c r="K22" s="784">
        <f>SUM(T.XII!G14)</f>
        <v>1017</v>
      </c>
      <c r="L22" s="785">
        <f>SUM(T.XII!G15)</f>
        <v>458</v>
      </c>
      <c r="M22" s="615"/>
    </row>
    <row r="23" spans="2:13" x14ac:dyDescent="0.25">
      <c r="B23" s="964"/>
      <c r="C23" s="938"/>
      <c r="D23" s="941"/>
      <c r="E23" s="721" t="s">
        <v>148</v>
      </c>
      <c r="F23" s="601">
        <f t="shared" si="1"/>
        <v>100</v>
      </c>
      <c r="G23" s="584">
        <f>G22*100/F22</f>
        <v>15.666907572472496</v>
      </c>
      <c r="H23" s="582">
        <f>H22*100/F22</f>
        <v>32.080623143017746</v>
      </c>
      <c r="I23" s="582">
        <f>I22*100/F22</f>
        <v>24.114671163575043</v>
      </c>
      <c r="J23" s="582">
        <f>J22*100/F22</f>
        <v>16.293262667630291</v>
      </c>
      <c r="K23" s="582">
        <f>K22*100/F22</f>
        <v>8.1667068176343047</v>
      </c>
      <c r="L23" s="583">
        <f>L22*100/F22</f>
        <v>3.6778286356701195</v>
      </c>
      <c r="M23" s="615"/>
    </row>
    <row r="24" spans="2:13" x14ac:dyDescent="0.25">
      <c r="B24" s="964"/>
      <c r="C24" s="938"/>
      <c r="D24" s="942" t="s">
        <v>129</v>
      </c>
      <c r="E24" s="781" t="s">
        <v>147</v>
      </c>
      <c r="F24" s="782">
        <f t="shared" si="1"/>
        <v>6573</v>
      </c>
      <c r="G24" s="783">
        <f>SUM(T.XIII!G10)</f>
        <v>1064</v>
      </c>
      <c r="H24" s="784">
        <f>SUM(T.XIII!G11)</f>
        <v>2484</v>
      </c>
      <c r="I24" s="784">
        <f>SUM(T.XIII!G12)</f>
        <v>1688</v>
      </c>
      <c r="J24" s="784">
        <f>SUM(T.XIII!G13)</f>
        <v>915</v>
      </c>
      <c r="K24" s="784">
        <f>SUM(T.XIII!G14)</f>
        <v>422</v>
      </c>
      <c r="L24" s="785">
        <f>SUM(T.XIII!G15)</f>
        <v>0</v>
      </c>
      <c r="M24" s="615"/>
    </row>
    <row r="25" spans="2:13" ht="15.75" thickBot="1" x14ac:dyDescent="0.3">
      <c r="B25" s="964"/>
      <c r="C25" s="967"/>
      <c r="D25" s="968"/>
      <c r="E25" s="730" t="s">
        <v>148</v>
      </c>
      <c r="F25" s="731">
        <f t="shared" si="1"/>
        <v>100</v>
      </c>
      <c r="G25" s="732">
        <f>G24*100/F24</f>
        <v>16.187433439829604</v>
      </c>
      <c r="H25" s="733">
        <f>H24*100/F24</f>
        <v>37.790963030579647</v>
      </c>
      <c r="I25" s="733">
        <f>I24*100/F24</f>
        <v>25.680815457173285</v>
      </c>
      <c r="J25" s="733">
        <f>J24*100/F24</f>
        <v>13.920584208124144</v>
      </c>
      <c r="K25" s="733">
        <f>K24*100/F24</f>
        <v>6.4202038642933212</v>
      </c>
      <c r="L25" s="734">
        <f>L24*100/F24</f>
        <v>0</v>
      </c>
      <c r="M25" s="615"/>
    </row>
    <row r="26" spans="2:13" ht="15.75" thickTop="1" x14ac:dyDescent="0.25">
      <c r="B26" s="964"/>
      <c r="C26" s="939" t="s">
        <v>87</v>
      </c>
      <c r="D26" s="940" t="s">
        <v>4</v>
      </c>
      <c r="E26" s="786" t="s">
        <v>147</v>
      </c>
      <c r="F26" s="787">
        <f t="shared" si="1"/>
        <v>11670</v>
      </c>
      <c r="G26" s="788">
        <f>SUM(T.XII!H10)</f>
        <v>1129</v>
      </c>
      <c r="H26" s="789">
        <f>SUM(T.XII!H11)</f>
        <v>3845</v>
      </c>
      <c r="I26" s="789">
        <f>SUM(T.XII!H12)</f>
        <v>2897</v>
      </c>
      <c r="J26" s="789">
        <f>SUM(T.XII!H13)</f>
        <v>2021</v>
      </c>
      <c r="K26" s="789">
        <f>SUM(T.XII!H14)</f>
        <v>1168</v>
      </c>
      <c r="L26" s="790">
        <f>SUM(T.XII!H15)</f>
        <v>610</v>
      </c>
      <c r="M26" s="615"/>
    </row>
    <row r="27" spans="2:13" x14ac:dyDescent="0.25">
      <c r="B27" s="964"/>
      <c r="C27" s="938"/>
      <c r="D27" s="941"/>
      <c r="E27" s="721" t="s">
        <v>148</v>
      </c>
      <c r="F27" s="601">
        <f t="shared" si="1"/>
        <v>100</v>
      </c>
      <c r="G27" s="584">
        <f>G26*100/F26</f>
        <v>9.6743787489288771</v>
      </c>
      <c r="H27" s="582">
        <f>H26*100/F26</f>
        <v>32.94772922022279</v>
      </c>
      <c r="I27" s="582">
        <f>I26*100/F26</f>
        <v>24.824335904027421</v>
      </c>
      <c r="J27" s="582">
        <f>J26*100/F26</f>
        <v>17.31790916880891</v>
      </c>
      <c r="K27" s="582">
        <f>K26*100/F26</f>
        <v>10.008568980291345</v>
      </c>
      <c r="L27" s="583">
        <f>L26*100/F26</f>
        <v>5.2270779777206515</v>
      </c>
      <c r="M27" s="615"/>
    </row>
    <row r="28" spans="2:13" x14ac:dyDescent="0.25">
      <c r="B28" s="964"/>
      <c r="C28" s="938"/>
      <c r="D28" s="942" t="s">
        <v>129</v>
      </c>
      <c r="E28" s="781" t="s">
        <v>147</v>
      </c>
      <c r="F28" s="782">
        <f t="shared" si="1"/>
        <v>6811</v>
      </c>
      <c r="G28" s="783">
        <f>SUM(T.XIII!H10)</f>
        <v>766</v>
      </c>
      <c r="H28" s="784">
        <f>SUM(T.XIII!H11)</f>
        <v>2806</v>
      </c>
      <c r="I28" s="784">
        <f>SUM(T.XIII!H12)</f>
        <v>1755</v>
      </c>
      <c r="J28" s="784">
        <f>SUM(T.XIII!H13)</f>
        <v>995</v>
      </c>
      <c r="K28" s="784">
        <f>SUM(T.XIII!H14)</f>
        <v>489</v>
      </c>
      <c r="L28" s="785">
        <f>SUM(T.XIII!H15)</f>
        <v>0</v>
      </c>
      <c r="M28" s="615"/>
    </row>
    <row r="29" spans="2:13" x14ac:dyDescent="0.25">
      <c r="B29" s="964"/>
      <c r="C29" s="938"/>
      <c r="D29" s="942"/>
      <c r="E29" s="721" t="s">
        <v>148</v>
      </c>
      <c r="F29" s="601">
        <f t="shared" si="1"/>
        <v>100.00000000000001</v>
      </c>
      <c r="G29" s="584">
        <f>G28*100/F28</f>
        <v>11.246512993686684</v>
      </c>
      <c r="H29" s="582">
        <f>H28*100/F28</f>
        <v>41.198061958596391</v>
      </c>
      <c r="I29" s="582">
        <f>I28*100/F28</f>
        <v>25.767141388929673</v>
      </c>
      <c r="J29" s="582">
        <f>J28*100/F28</f>
        <v>14.608721186316252</v>
      </c>
      <c r="K29" s="582">
        <f>K28*100/F28</f>
        <v>7.1795624724710025</v>
      </c>
      <c r="L29" s="583">
        <f>L28*100/F28</f>
        <v>0</v>
      </c>
      <c r="M29" s="615"/>
    </row>
    <row r="30" spans="2:13" x14ac:dyDescent="0.25">
      <c r="B30" s="964"/>
      <c r="C30" s="938" t="s">
        <v>88</v>
      </c>
      <c r="D30" s="941" t="s">
        <v>4</v>
      </c>
      <c r="E30" s="781" t="s">
        <v>147</v>
      </c>
      <c r="F30" s="782">
        <f t="shared" si="1"/>
        <v>23956</v>
      </c>
      <c r="G30" s="783">
        <f>SUM(T.XII!I10)</f>
        <v>807</v>
      </c>
      <c r="H30" s="784">
        <f>SUM(T.XII!I11)</f>
        <v>6070</v>
      </c>
      <c r="I30" s="784">
        <f>SUM(T.XII!I12)</f>
        <v>6301</v>
      </c>
      <c r="J30" s="784">
        <f>SUM(T.XII!I13)</f>
        <v>5375</v>
      </c>
      <c r="K30" s="784">
        <f>SUM(T.XII!I14)</f>
        <v>3499</v>
      </c>
      <c r="L30" s="785">
        <f>SUM(T.XII!I15)</f>
        <v>1904</v>
      </c>
      <c r="M30" s="615"/>
    </row>
    <row r="31" spans="2:13" x14ac:dyDescent="0.25">
      <c r="B31" s="964"/>
      <c r="C31" s="938"/>
      <c r="D31" s="941"/>
      <c r="E31" s="721" t="s">
        <v>148</v>
      </c>
      <c r="F31" s="601">
        <f t="shared" si="1"/>
        <v>99.999999999999986</v>
      </c>
      <c r="G31" s="584">
        <f>G30*100/F30</f>
        <v>3.3686759058273501</v>
      </c>
      <c r="H31" s="582">
        <f>H30*100/F30</f>
        <v>25.338119886458507</v>
      </c>
      <c r="I31" s="582">
        <f>I30*100/F30</f>
        <v>26.302387710803139</v>
      </c>
      <c r="J31" s="582">
        <f>J30*100/F30</f>
        <v>22.436967774252796</v>
      </c>
      <c r="K31" s="582">
        <f>K30*100/F30</f>
        <v>14.605944231090332</v>
      </c>
      <c r="L31" s="583">
        <f>L30*100/F30</f>
        <v>7.9479044915678747</v>
      </c>
      <c r="M31" s="615"/>
    </row>
    <row r="32" spans="2:13" x14ac:dyDescent="0.25">
      <c r="B32" s="964"/>
      <c r="C32" s="938"/>
      <c r="D32" s="942" t="s">
        <v>129</v>
      </c>
      <c r="E32" s="781" t="s">
        <v>147</v>
      </c>
      <c r="F32" s="782">
        <f t="shared" si="1"/>
        <v>15025</v>
      </c>
      <c r="G32" s="783">
        <f>SUM(T.XIII!I10)</f>
        <v>664</v>
      </c>
      <c r="H32" s="784">
        <f>SUM(T.XIII!I11)</f>
        <v>5009</v>
      </c>
      <c r="I32" s="784">
        <f>SUM(T.XIII!I12)</f>
        <v>4491</v>
      </c>
      <c r="J32" s="784">
        <f>SUM(T.XIII!I13)</f>
        <v>3028</v>
      </c>
      <c r="K32" s="784">
        <f>SUM(T.XIII!I14)</f>
        <v>1833</v>
      </c>
      <c r="L32" s="785">
        <f>SUM(T.XIII!I15)</f>
        <v>0</v>
      </c>
      <c r="M32" s="615"/>
    </row>
    <row r="33" spans="2:13" ht="15.75" thickBot="1" x14ac:dyDescent="0.3">
      <c r="B33" s="965"/>
      <c r="C33" s="966"/>
      <c r="D33" s="962"/>
      <c r="E33" s="722" t="s">
        <v>148</v>
      </c>
      <c r="F33" s="602">
        <f t="shared" si="1"/>
        <v>100</v>
      </c>
      <c r="G33" s="591">
        <f>G32*100/F32</f>
        <v>4.4193011647254572</v>
      </c>
      <c r="H33" s="592">
        <f>H32*100/F32</f>
        <v>33.33777038269551</v>
      </c>
      <c r="I33" s="592">
        <f>I32*100/F32</f>
        <v>29.890183028286188</v>
      </c>
      <c r="J33" s="592">
        <f>J32*100/F32</f>
        <v>20.153078202995008</v>
      </c>
      <c r="K33" s="592">
        <f>K32*100/F32</f>
        <v>12.199667221297837</v>
      </c>
      <c r="L33" s="593">
        <f>L32*100/F32</f>
        <v>0</v>
      </c>
      <c r="M33" s="615"/>
    </row>
    <row r="34" spans="2:13" ht="15.75" thickBot="1" x14ac:dyDescent="0.3">
      <c r="G34" s="614"/>
      <c r="H34" s="614"/>
      <c r="I34" s="614"/>
      <c r="J34" s="614"/>
      <c r="K34" s="614"/>
      <c r="L34" s="614"/>
    </row>
    <row r="35" spans="2:13" x14ac:dyDescent="0.25">
      <c r="B35" s="604" t="s">
        <v>3</v>
      </c>
      <c r="C35" s="605"/>
      <c r="D35" s="605"/>
      <c r="E35" s="606"/>
      <c r="F35" s="598"/>
      <c r="G35" s="945" t="s">
        <v>193</v>
      </c>
      <c r="H35" s="945"/>
      <c r="I35" s="945"/>
      <c r="J35" s="945"/>
      <c r="K35" s="945"/>
      <c r="L35" s="946"/>
    </row>
    <row r="36" spans="2:13" ht="30.75" thickBot="1" x14ac:dyDescent="0.3">
      <c r="B36" s="720"/>
      <c r="C36" s="943"/>
      <c r="D36" s="943"/>
      <c r="E36" s="944"/>
      <c r="F36" s="719" t="s">
        <v>63</v>
      </c>
      <c r="G36" s="717" t="s">
        <v>65</v>
      </c>
      <c r="H36" s="575" t="s">
        <v>66</v>
      </c>
      <c r="I36" s="575" t="s">
        <v>67</v>
      </c>
      <c r="J36" s="575" t="s">
        <v>68</v>
      </c>
      <c r="K36" s="575" t="s">
        <v>69</v>
      </c>
      <c r="L36" s="718" t="s">
        <v>70</v>
      </c>
    </row>
    <row r="37" spans="2:13" ht="18.75" x14ac:dyDescent="0.25">
      <c r="B37" s="746" t="s">
        <v>345</v>
      </c>
      <c r="C37" s="747"/>
      <c r="D37" s="947" t="s">
        <v>4</v>
      </c>
      <c r="E37" s="766" t="s">
        <v>147</v>
      </c>
      <c r="F37" s="767">
        <f t="shared" ref="F37:L37" si="4">SUM(F41,F45)</f>
        <v>74684</v>
      </c>
      <c r="G37" s="768">
        <f t="shared" si="4"/>
        <v>9157</v>
      </c>
      <c r="H37" s="769">
        <f t="shared" si="4"/>
        <v>22752</v>
      </c>
      <c r="I37" s="769">
        <f t="shared" si="4"/>
        <v>17918</v>
      </c>
      <c r="J37" s="769">
        <f t="shared" si="4"/>
        <v>13397</v>
      </c>
      <c r="K37" s="769">
        <f t="shared" si="4"/>
        <v>7656</v>
      </c>
      <c r="L37" s="770">
        <f t="shared" si="4"/>
        <v>3804</v>
      </c>
    </row>
    <row r="38" spans="2:13" ht="18.75" x14ac:dyDescent="0.25">
      <c r="B38" s="748" t="s">
        <v>437</v>
      </c>
      <c r="C38" s="749"/>
      <c r="D38" s="948"/>
      <c r="E38" s="723" t="s">
        <v>148</v>
      </c>
      <c r="F38" s="599">
        <f>SUM(G38:L38)</f>
        <v>99.999999999999986</v>
      </c>
      <c r="G38" s="585">
        <f>G37*100/F37</f>
        <v>12.260992983771624</v>
      </c>
      <c r="H38" s="586">
        <f>H37*100/F37</f>
        <v>30.464356488672273</v>
      </c>
      <c r="I38" s="586">
        <f>I37*100/F37</f>
        <v>23.991751914734081</v>
      </c>
      <c r="J38" s="586">
        <f>J37*100/F37</f>
        <v>17.938246478496062</v>
      </c>
      <c r="K38" s="586">
        <f>K37*100/F37</f>
        <v>10.25119168764394</v>
      </c>
      <c r="L38" s="587">
        <f>L37*100/F37</f>
        <v>5.0934604466820206</v>
      </c>
    </row>
    <row r="39" spans="2:13" ht="18.75" x14ac:dyDescent="0.25">
      <c r="B39" s="750"/>
      <c r="C39" s="749"/>
      <c r="D39" s="953" t="s">
        <v>129</v>
      </c>
      <c r="E39" s="771" t="s">
        <v>147</v>
      </c>
      <c r="F39" s="772">
        <f>SUM(F43,F47)</f>
        <v>40995</v>
      </c>
      <c r="G39" s="773">
        <f t="shared" ref="G39:L39" si="5">SUM(G43,G47)</f>
        <v>4943</v>
      </c>
      <c r="H39" s="774">
        <f t="shared" si="5"/>
        <v>14969</v>
      </c>
      <c r="I39" s="774">
        <f t="shared" si="5"/>
        <v>10744</v>
      </c>
      <c r="J39" s="774">
        <f t="shared" si="5"/>
        <v>6746</v>
      </c>
      <c r="K39" s="774">
        <f t="shared" si="5"/>
        <v>3593</v>
      </c>
      <c r="L39" s="775">
        <f t="shared" si="5"/>
        <v>0</v>
      </c>
    </row>
    <row r="40" spans="2:13" ht="19.5" thickBot="1" x14ac:dyDescent="0.3">
      <c r="B40" s="751"/>
      <c r="C40" s="752"/>
      <c r="D40" s="954"/>
      <c r="E40" s="724" t="s">
        <v>148</v>
      </c>
      <c r="F40" s="600">
        <f t="shared" ref="F40:F48" si="6">SUM(G40:L40)</f>
        <v>100</v>
      </c>
      <c r="G40" s="595">
        <f>G39*100/F39</f>
        <v>12.057567996097085</v>
      </c>
      <c r="H40" s="596">
        <f>H39*100/F39</f>
        <v>36.51420904988413</v>
      </c>
      <c r="I40" s="596">
        <f>I39*100/F39</f>
        <v>26.208074155384804</v>
      </c>
      <c r="J40" s="596">
        <f>J39*100/F39</f>
        <v>16.455665325039639</v>
      </c>
      <c r="K40" s="596">
        <f>K39*100/F39</f>
        <v>8.7644834735943409</v>
      </c>
      <c r="L40" s="597">
        <f>L39*100/F39</f>
        <v>0</v>
      </c>
    </row>
    <row r="41" spans="2:13" ht="15.75" customHeight="1" x14ac:dyDescent="0.25">
      <c r="B41" s="963" t="s">
        <v>424</v>
      </c>
      <c r="C41" s="955" t="s">
        <v>422</v>
      </c>
      <c r="D41" s="957" t="s">
        <v>4</v>
      </c>
      <c r="E41" s="776" t="s">
        <v>147</v>
      </c>
      <c r="F41" s="777">
        <f>SUM(F10,F14,F18,F22)</f>
        <v>39058</v>
      </c>
      <c r="G41" s="778">
        <f t="shared" ref="G41:L41" si="7">SUM(G10,G14,G18,G22)</f>
        <v>7221</v>
      </c>
      <c r="H41" s="779">
        <f t="shared" si="7"/>
        <v>12837</v>
      </c>
      <c r="I41" s="779">
        <f t="shared" si="7"/>
        <v>8720</v>
      </c>
      <c r="J41" s="779">
        <f t="shared" si="7"/>
        <v>6001</v>
      </c>
      <c r="K41" s="779">
        <f t="shared" si="7"/>
        <v>2989</v>
      </c>
      <c r="L41" s="780">
        <f t="shared" si="7"/>
        <v>1290</v>
      </c>
    </row>
    <row r="42" spans="2:13" x14ac:dyDescent="0.25">
      <c r="B42" s="964"/>
      <c r="C42" s="952"/>
      <c r="D42" s="941"/>
      <c r="E42" s="721" t="s">
        <v>148</v>
      </c>
      <c r="F42" s="601">
        <f t="shared" si="6"/>
        <v>99.999999999999986</v>
      </c>
      <c r="G42" s="584">
        <f>G41*100/F41</f>
        <v>18.487889804905524</v>
      </c>
      <c r="H42" s="582">
        <f>H41*100/F41</f>
        <v>32.866506221516715</v>
      </c>
      <c r="I42" s="582">
        <f>I41*100/F41</f>
        <v>22.325771928926212</v>
      </c>
      <c r="J42" s="582">
        <f>J41*100/F41</f>
        <v>15.364329970812637</v>
      </c>
      <c r="K42" s="582">
        <f>K41*100/F41</f>
        <v>7.6527215935275743</v>
      </c>
      <c r="L42" s="583">
        <f>L41*100/F41</f>
        <v>3.3027804803113319</v>
      </c>
    </row>
    <row r="43" spans="2:13" x14ac:dyDescent="0.25">
      <c r="B43" s="964"/>
      <c r="C43" s="952"/>
      <c r="D43" s="942" t="s">
        <v>129</v>
      </c>
      <c r="E43" s="781" t="s">
        <v>147</v>
      </c>
      <c r="F43" s="782">
        <f>SUM(F12,F16,F20,F24)</f>
        <v>19159</v>
      </c>
      <c r="G43" s="783">
        <f t="shared" ref="G43:L43" si="8">SUM(G12,G16,G20,G24)</f>
        <v>3513</v>
      </c>
      <c r="H43" s="784">
        <f t="shared" si="8"/>
        <v>7154</v>
      </c>
      <c r="I43" s="784">
        <f t="shared" si="8"/>
        <v>4498</v>
      </c>
      <c r="J43" s="784">
        <f t="shared" si="8"/>
        <v>2723</v>
      </c>
      <c r="K43" s="784">
        <f t="shared" si="8"/>
        <v>1271</v>
      </c>
      <c r="L43" s="785">
        <f t="shared" si="8"/>
        <v>0</v>
      </c>
    </row>
    <row r="44" spans="2:13" ht="15.75" thickBot="1" x14ac:dyDescent="0.3">
      <c r="B44" s="964"/>
      <c r="C44" s="956"/>
      <c r="D44" s="958"/>
      <c r="E44" s="735" t="s">
        <v>148</v>
      </c>
      <c r="F44" s="736">
        <f t="shared" si="6"/>
        <v>100.00000000000001</v>
      </c>
      <c r="G44" s="737">
        <f>G43*100/F43</f>
        <v>18.336030064199594</v>
      </c>
      <c r="H44" s="738">
        <f>H43*100/F43</f>
        <v>37.340153452685421</v>
      </c>
      <c r="I44" s="738">
        <f>I43*100/F43</f>
        <v>23.477216973746021</v>
      </c>
      <c r="J44" s="738">
        <f>J43*100/F43</f>
        <v>14.212641578370478</v>
      </c>
      <c r="K44" s="738">
        <f>K43*100/F43</f>
        <v>6.633957930998486</v>
      </c>
      <c r="L44" s="739">
        <f>L43*100/F43</f>
        <v>0</v>
      </c>
    </row>
    <row r="45" spans="2:13" ht="15.75" thickTop="1" x14ac:dyDescent="0.25">
      <c r="B45" s="964"/>
      <c r="C45" s="959" t="s">
        <v>423</v>
      </c>
      <c r="D45" s="940" t="s">
        <v>4</v>
      </c>
      <c r="E45" s="786" t="s">
        <v>147</v>
      </c>
      <c r="F45" s="787">
        <f>SUM(F26,F30)</f>
        <v>35626</v>
      </c>
      <c r="G45" s="788">
        <f t="shared" ref="G45:L45" si="9">SUM(G26,G30)</f>
        <v>1936</v>
      </c>
      <c r="H45" s="789">
        <f t="shared" si="9"/>
        <v>9915</v>
      </c>
      <c r="I45" s="789">
        <f t="shared" si="9"/>
        <v>9198</v>
      </c>
      <c r="J45" s="789">
        <f t="shared" si="9"/>
        <v>7396</v>
      </c>
      <c r="K45" s="789">
        <f t="shared" si="9"/>
        <v>4667</v>
      </c>
      <c r="L45" s="790">
        <f t="shared" si="9"/>
        <v>2514</v>
      </c>
    </row>
    <row r="46" spans="2:13" x14ac:dyDescent="0.25">
      <c r="B46" s="964"/>
      <c r="C46" s="960"/>
      <c r="D46" s="941"/>
      <c r="E46" s="721" t="s">
        <v>148</v>
      </c>
      <c r="F46" s="601">
        <f>SUM(G46:L46)</f>
        <v>99.999999999999986</v>
      </c>
      <c r="G46" s="584">
        <f>G45*100/F45</f>
        <v>5.4342334250266662</v>
      </c>
      <c r="H46" s="582">
        <f>H45*100/F45</f>
        <v>27.830797731993488</v>
      </c>
      <c r="I46" s="582">
        <f>I45*100/F45</f>
        <v>25.818222646381855</v>
      </c>
      <c r="J46" s="582">
        <f>J45*100/F45</f>
        <v>20.760119014203109</v>
      </c>
      <c r="K46" s="582">
        <f>K45*100/F45</f>
        <v>13.099983158367484</v>
      </c>
      <c r="L46" s="583">
        <f>L45*100/F45</f>
        <v>7.0566440240273955</v>
      </c>
    </row>
    <row r="47" spans="2:13" x14ac:dyDescent="0.25">
      <c r="B47" s="964"/>
      <c r="C47" s="960"/>
      <c r="D47" s="942" t="s">
        <v>129</v>
      </c>
      <c r="E47" s="781" t="s">
        <v>147</v>
      </c>
      <c r="F47" s="782">
        <f t="shared" ref="F47:L47" si="10">SUM(F28,F32)</f>
        <v>21836</v>
      </c>
      <c r="G47" s="783">
        <f t="shared" si="10"/>
        <v>1430</v>
      </c>
      <c r="H47" s="784">
        <f t="shared" si="10"/>
        <v>7815</v>
      </c>
      <c r="I47" s="784">
        <f t="shared" si="10"/>
        <v>6246</v>
      </c>
      <c r="J47" s="784">
        <f t="shared" si="10"/>
        <v>4023</v>
      </c>
      <c r="K47" s="784">
        <f t="shared" si="10"/>
        <v>2322</v>
      </c>
      <c r="L47" s="785">
        <f t="shared" si="10"/>
        <v>0</v>
      </c>
    </row>
    <row r="48" spans="2:13" ht="15.75" thickBot="1" x14ac:dyDescent="0.3">
      <c r="B48" s="965"/>
      <c r="C48" s="961"/>
      <c r="D48" s="962"/>
      <c r="E48" s="722" t="s">
        <v>148</v>
      </c>
      <c r="F48" s="602">
        <f t="shared" si="6"/>
        <v>99.999999999999986</v>
      </c>
      <c r="G48" s="591">
        <f>G47*100/F47</f>
        <v>6.5488184649203154</v>
      </c>
      <c r="H48" s="592">
        <f>H47*100/F47</f>
        <v>35.789521890456129</v>
      </c>
      <c r="I48" s="592">
        <f>I47*100/F47</f>
        <v>28.604139952372229</v>
      </c>
      <c r="J48" s="592">
        <f>J47*100/F47</f>
        <v>18.423703975087012</v>
      </c>
      <c r="K48" s="592">
        <f>K47*100/F47</f>
        <v>10.633815717164316</v>
      </c>
      <c r="L48" s="593">
        <f>L47*100/F47</f>
        <v>0</v>
      </c>
    </row>
    <row r="49" spans="6:6" x14ac:dyDescent="0.25">
      <c r="F49" s="740">
        <f>SUM(F47/F45*100)</f>
        <v>61.292314601695388</v>
      </c>
    </row>
  </sheetData>
  <mergeCells count="34">
    <mergeCell ref="C45:C48"/>
    <mergeCell ref="D45:D46"/>
    <mergeCell ref="D47:D48"/>
    <mergeCell ref="B41:B48"/>
    <mergeCell ref="B10:B33"/>
    <mergeCell ref="C30:C33"/>
    <mergeCell ref="D30:D31"/>
    <mergeCell ref="D32:D33"/>
    <mergeCell ref="D14:D15"/>
    <mergeCell ref="D16:D17"/>
    <mergeCell ref="C18:C21"/>
    <mergeCell ref="D18:D19"/>
    <mergeCell ref="D20:D21"/>
    <mergeCell ref="C22:C25"/>
    <mergeCell ref="D22:D23"/>
    <mergeCell ref="D24:D25"/>
    <mergeCell ref="G35:L35"/>
    <mergeCell ref="C36:E36"/>
    <mergeCell ref="D37:D38"/>
    <mergeCell ref="D39:D40"/>
    <mergeCell ref="C41:C44"/>
    <mergeCell ref="D41:D42"/>
    <mergeCell ref="D43:D44"/>
    <mergeCell ref="G4:L4"/>
    <mergeCell ref="D6:D7"/>
    <mergeCell ref="D8:D9"/>
    <mergeCell ref="C10:C13"/>
    <mergeCell ref="D10:D11"/>
    <mergeCell ref="D12:D13"/>
    <mergeCell ref="C14:C17"/>
    <mergeCell ref="C26:C29"/>
    <mergeCell ref="D26:D27"/>
    <mergeCell ref="D28:D29"/>
    <mergeCell ref="C5:E5"/>
  </mergeCells>
  <pageMargins left="0" right="0" top="1.3779527559055118" bottom="0" header="0" footer="0"/>
  <pageSetup paperSize="9" scale="4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K33"/>
  <sheetViews>
    <sheetView zoomScale="90" zoomScaleNormal="90" workbookViewId="0">
      <selection activeCell="B1" sqref="B1"/>
    </sheetView>
  </sheetViews>
  <sheetFormatPr defaultRowHeight="15" x14ac:dyDescent="0.25"/>
  <cols>
    <col min="1" max="1" width="3.140625" style="2" customWidth="1"/>
    <col min="2" max="2" width="14.140625" style="2" customWidth="1"/>
    <col min="3" max="3" width="19.28515625" style="2" customWidth="1"/>
    <col min="4" max="4" width="9.85546875" style="2" customWidth="1"/>
    <col min="5" max="5" width="7.42578125" style="2" customWidth="1"/>
    <col min="6" max="6" width="10.5703125" style="88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6384" width="9.140625" style="2"/>
  </cols>
  <sheetData>
    <row r="2" spans="1:11" x14ac:dyDescent="0.25">
      <c r="B2" s="155" t="s">
        <v>347</v>
      </c>
    </row>
    <row r="3" spans="1:11" ht="19.5" thickBot="1" x14ac:dyDescent="0.3">
      <c r="B3" s="155" t="s">
        <v>507</v>
      </c>
      <c r="G3" s="581"/>
    </row>
    <row r="4" spans="1:11" ht="18.75" customHeight="1" thickBot="1" x14ac:dyDescent="0.3">
      <c r="B4" s="604" t="s">
        <v>3</v>
      </c>
      <c r="C4" s="605"/>
      <c r="D4" s="605"/>
      <c r="E4" s="606"/>
      <c r="F4" s="598"/>
      <c r="G4" s="969" t="s">
        <v>194</v>
      </c>
      <c r="H4" s="970"/>
      <c r="I4" s="970"/>
      <c r="J4" s="970"/>
      <c r="K4" s="971"/>
    </row>
    <row r="5" spans="1:11" ht="45" customHeight="1" thickBot="1" x14ac:dyDescent="0.3">
      <c r="A5" s="607"/>
      <c r="B5" s="577"/>
      <c r="C5" s="943"/>
      <c r="D5" s="943"/>
      <c r="E5" s="944"/>
      <c r="F5" s="574" t="s">
        <v>63</v>
      </c>
      <c r="G5" s="364" t="s">
        <v>72</v>
      </c>
      <c r="H5" s="575" t="s">
        <v>14</v>
      </c>
      <c r="I5" s="575" t="s">
        <v>350</v>
      </c>
      <c r="J5" s="575" t="s">
        <v>73</v>
      </c>
      <c r="K5" s="576" t="s">
        <v>74</v>
      </c>
    </row>
    <row r="6" spans="1:11" ht="16.5" customHeight="1" x14ac:dyDescent="0.25">
      <c r="B6" s="746" t="s">
        <v>345</v>
      </c>
      <c r="C6" s="747"/>
      <c r="D6" s="972" t="s">
        <v>4</v>
      </c>
      <c r="E6" s="766" t="s">
        <v>147</v>
      </c>
      <c r="F6" s="767">
        <f t="shared" ref="F6:F33" si="0">SUM(G6:K6)</f>
        <v>74684</v>
      </c>
      <c r="G6" s="768">
        <f>SUM(T.XII!C17)</f>
        <v>11600</v>
      </c>
      <c r="H6" s="769">
        <f>SUM(T.XII!C18)</f>
        <v>19393</v>
      </c>
      <c r="I6" s="769">
        <f>SUM(T.XII!C19)</f>
        <v>8531</v>
      </c>
      <c r="J6" s="769">
        <f>SUM(T.XII!C20)</f>
        <v>20452</v>
      </c>
      <c r="K6" s="770">
        <f>SUM(T.XII!C21)</f>
        <v>14708</v>
      </c>
    </row>
    <row r="7" spans="1:11" ht="15" customHeight="1" x14ac:dyDescent="0.25">
      <c r="B7" s="748" t="s">
        <v>437</v>
      </c>
      <c r="C7" s="749"/>
      <c r="D7" s="973"/>
      <c r="E7" s="723" t="s">
        <v>148</v>
      </c>
      <c r="F7" s="599">
        <f t="shared" si="0"/>
        <v>100</v>
      </c>
      <c r="G7" s="585">
        <f>G6*100/$F$6</f>
        <v>15.532108617642333</v>
      </c>
      <c r="H7" s="586">
        <f>H6*100/$F$6</f>
        <v>25.966739863960154</v>
      </c>
      <c r="I7" s="586">
        <f>I6*100/$F$6</f>
        <v>11.422794708371271</v>
      </c>
      <c r="J7" s="586">
        <f>J6*100/$F$6</f>
        <v>27.384714262760429</v>
      </c>
      <c r="K7" s="587">
        <f>K6*100/$F$6</f>
        <v>19.693642547265814</v>
      </c>
    </row>
    <row r="8" spans="1:11" ht="18.75" x14ac:dyDescent="0.25">
      <c r="B8" s="750"/>
      <c r="C8" s="749"/>
      <c r="D8" s="949" t="s">
        <v>129</v>
      </c>
      <c r="E8" s="771" t="s">
        <v>147</v>
      </c>
      <c r="F8" s="772">
        <f>SUM(G8:K8)</f>
        <v>40995</v>
      </c>
      <c r="G8" s="773">
        <f>SUM(T.XIII!C17)</f>
        <v>8356</v>
      </c>
      <c r="H8" s="774">
        <f>SUM(T.XIII!C18)</f>
        <v>12110</v>
      </c>
      <c r="I8" s="774">
        <f>SUM(T.XIII!C19)</f>
        <v>5773</v>
      </c>
      <c r="J8" s="774">
        <f>SUM(T.XIII!C20)</f>
        <v>8925</v>
      </c>
      <c r="K8" s="775">
        <f>SUM(T.XIII!C21)</f>
        <v>5831</v>
      </c>
    </row>
    <row r="9" spans="1:11" ht="15.75" customHeight="1" thickBot="1" x14ac:dyDescent="0.3">
      <c r="B9" s="751"/>
      <c r="C9" s="752"/>
      <c r="D9" s="950"/>
      <c r="E9" s="724" t="s">
        <v>148</v>
      </c>
      <c r="F9" s="600">
        <f t="shared" si="0"/>
        <v>99.999999999999986</v>
      </c>
      <c r="G9" s="595">
        <f>G8*100/F8</f>
        <v>20.382973533357728</v>
      </c>
      <c r="H9" s="596">
        <f>H8*100/F8</f>
        <v>29.540187827783875</v>
      </c>
      <c r="I9" s="596">
        <f>I8*100/F8</f>
        <v>14.082205146969143</v>
      </c>
      <c r="J9" s="596">
        <f>J8*100/F8</f>
        <v>21.770947676545919</v>
      </c>
      <c r="K9" s="597">
        <f>K8*100/F8</f>
        <v>14.223685815343334</v>
      </c>
    </row>
    <row r="10" spans="1:11" ht="15" customHeight="1" x14ac:dyDescent="0.25">
      <c r="B10" s="963" t="s">
        <v>346</v>
      </c>
      <c r="C10" s="951" t="s">
        <v>89</v>
      </c>
      <c r="D10" s="951" t="s">
        <v>4</v>
      </c>
      <c r="E10" s="786" t="s">
        <v>147</v>
      </c>
      <c r="F10" s="777">
        <f t="shared" si="0"/>
        <v>6612</v>
      </c>
      <c r="G10" s="778">
        <f>SUM(T.XII!D17)</f>
        <v>1329</v>
      </c>
      <c r="H10" s="779">
        <f>SUM(T.XII!D18)</f>
        <v>1942</v>
      </c>
      <c r="I10" s="779">
        <f>SUM(T.XII!D19)</f>
        <v>858</v>
      </c>
      <c r="J10" s="779">
        <f>SUM(T.XII!D20)</f>
        <v>1600</v>
      </c>
      <c r="K10" s="780">
        <f>SUM(T.XII!D21)</f>
        <v>883</v>
      </c>
    </row>
    <row r="11" spans="1:11" x14ac:dyDescent="0.25">
      <c r="B11" s="964"/>
      <c r="C11" s="952"/>
      <c r="D11" s="952"/>
      <c r="E11" s="721" t="s">
        <v>148</v>
      </c>
      <c r="F11" s="601">
        <f t="shared" si="0"/>
        <v>100</v>
      </c>
      <c r="G11" s="584">
        <f>G10*100/$F$10</f>
        <v>20.099818511796734</v>
      </c>
      <c r="H11" s="582">
        <f>H10*100/$F$10</f>
        <v>29.370840895341804</v>
      </c>
      <c r="I11" s="582">
        <f>I10*100/$F$10</f>
        <v>12.976406533575318</v>
      </c>
      <c r="J11" s="582">
        <f>J10*100/$F$10</f>
        <v>24.198427102238355</v>
      </c>
      <c r="K11" s="583">
        <f>K10*100/$F$10</f>
        <v>13.354506957047793</v>
      </c>
    </row>
    <row r="12" spans="1:11" x14ac:dyDescent="0.25">
      <c r="B12" s="964"/>
      <c r="C12" s="952"/>
      <c r="D12" s="976" t="s">
        <v>129</v>
      </c>
      <c r="E12" s="781" t="s">
        <v>147</v>
      </c>
      <c r="F12" s="782">
        <f t="shared" si="0"/>
        <v>3229</v>
      </c>
      <c r="G12" s="783">
        <f>SUM(T.XIII!D17)</f>
        <v>922</v>
      </c>
      <c r="H12" s="784">
        <f>SUM(T.XIII!D18)</f>
        <v>1017</v>
      </c>
      <c r="I12" s="784">
        <f>SUM(T.XIII!D19)</f>
        <v>489</v>
      </c>
      <c r="J12" s="784">
        <f>SUM(T.XIII!D20)</f>
        <v>512</v>
      </c>
      <c r="K12" s="785">
        <f>SUM(T.XIII!D21)</f>
        <v>289</v>
      </c>
    </row>
    <row r="13" spans="1:11" x14ac:dyDescent="0.25">
      <c r="B13" s="964"/>
      <c r="C13" s="952"/>
      <c r="D13" s="976"/>
      <c r="E13" s="721" t="s">
        <v>148</v>
      </c>
      <c r="F13" s="601">
        <f t="shared" si="0"/>
        <v>100</v>
      </c>
      <c r="G13" s="584">
        <f>G12*100/$F$12</f>
        <v>28.553731805512541</v>
      </c>
      <c r="H13" s="582">
        <f>H12*100/$F$12</f>
        <v>31.495819139052337</v>
      </c>
      <c r="I13" s="582">
        <f>I12*100/$F$12</f>
        <v>15.144007432641684</v>
      </c>
      <c r="J13" s="582">
        <f>J12*100/$F$12</f>
        <v>15.856302260761845</v>
      </c>
      <c r="K13" s="583">
        <f>K12*100/$F$12</f>
        <v>8.9501393620315888</v>
      </c>
    </row>
    <row r="14" spans="1:11" x14ac:dyDescent="0.25">
      <c r="B14" s="964"/>
      <c r="C14" s="938" t="s">
        <v>78</v>
      </c>
      <c r="D14" s="952" t="s">
        <v>4</v>
      </c>
      <c r="E14" s="781" t="s">
        <v>147</v>
      </c>
      <c r="F14" s="782">
        <f t="shared" si="0"/>
        <v>9587</v>
      </c>
      <c r="G14" s="783">
        <f>SUM(T.XII!E17)</f>
        <v>1696</v>
      </c>
      <c r="H14" s="784">
        <f>SUM(T.XII!E18)</f>
        <v>2696</v>
      </c>
      <c r="I14" s="784">
        <f>SUM(T.XII!E19)</f>
        <v>1276</v>
      </c>
      <c r="J14" s="784">
        <f>SUM(T.XII!E20)</f>
        <v>2361</v>
      </c>
      <c r="K14" s="785">
        <f>SUM(T.XII!E21)</f>
        <v>1558</v>
      </c>
    </row>
    <row r="15" spans="1:11" x14ac:dyDescent="0.25">
      <c r="B15" s="964"/>
      <c r="C15" s="938"/>
      <c r="D15" s="952"/>
      <c r="E15" s="721" t="s">
        <v>148</v>
      </c>
      <c r="F15" s="601">
        <f t="shared" si="0"/>
        <v>100</v>
      </c>
      <c r="G15" s="584">
        <f>G14*100/$F$14</f>
        <v>17.690622718264315</v>
      </c>
      <c r="H15" s="582">
        <f>H14*100/$F$14</f>
        <v>28.121414415354124</v>
      </c>
      <c r="I15" s="582">
        <f>I14*100/$F$14</f>
        <v>13.309690205486596</v>
      </c>
      <c r="J15" s="582">
        <f>J14*100/$F$14</f>
        <v>24.62709919682904</v>
      </c>
      <c r="K15" s="583">
        <f>K14*100/$F$14</f>
        <v>16.251173464065921</v>
      </c>
    </row>
    <row r="16" spans="1:11" x14ac:dyDescent="0.25">
      <c r="B16" s="964"/>
      <c r="C16" s="938"/>
      <c r="D16" s="976" t="s">
        <v>129</v>
      </c>
      <c r="E16" s="781" t="s">
        <v>147</v>
      </c>
      <c r="F16" s="782">
        <f t="shared" si="0"/>
        <v>4379</v>
      </c>
      <c r="G16" s="783">
        <f>SUM(T.XIII!E17)</f>
        <v>1117</v>
      </c>
      <c r="H16" s="784">
        <f>SUM(T.XIII!E18)</f>
        <v>1346</v>
      </c>
      <c r="I16" s="784">
        <f>SUM(T.XIII!E19)</f>
        <v>704</v>
      </c>
      <c r="J16" s="784">
        <f>SUM(T.XIII!E20)</f>
        <v>757</v>
      </c>
      <c r="K16" s="785">
        <f>SUM(T.XIII!E21)</f>
        <v>455</v>
      </c>
    </row>
    <row r="17" spans="2:11" x14ac:dyDescent="0.25">
      <c r="B17" s="964"/>
      <c r="C17" s="938"/>
      <c r="D17" s="976"/>
      <c r="E17" s="721" t="s">
        <v>148</v>
      </c>
      <c r="F17" s="601">
        <f t="shared" si="0"/>
        <v>100</v>
      </c>
      <c r="G17" s="584">
        <f>G16*100/$F$16</f>
        <v>25.508106873715459</v>
      </c>
      <c r="H17" s="582">
        <f>H16*100/$F$16</f>
        <v>30.737611326786936</v>
      </c>
      <c r="I17" s="582">
        <f>I16*100/$F$16</f>
        <v>16.076729846997033</v>
      </c>
      <c r="J17" s="582">
        <f>J16*100/$F$16</f>
        <v>17.28705183831925</v>
      </c>
      <c r="K17" s="583">
        <f>K16*100/$F$16</f>
        <v>10.39050011418132</v>
      </c>
    </row>
    <row r="18" spans="2:11" x14ac:dyDescent="0.25">
      <c r="B18" s="964"/>
      <c r="C18" s="938" t="s">
        <v>85</v>
      </c>
      <c r="D18" s="952" t="s">
        <v>4</v>
      </c>
      <c r="E18" s="781" t="s">
        <v>147</v>
      </c>
      <c r="F18" s="782">
        <f t="shared" si="0"/>
        <v>10406</v>
      </c>
      <c r="G18" s="783">
        <f>SUM(T.XII!F17)</f>
        <v>1825</v>
      </c>
      <c r="H18" s="784">
        <f>SUM(T.XII!F18)</f>
        <v>2621</v>
      </c>
      <c r="I18" s="784">
        <f>SUM(T.XII!F19)</f>
        <v>1217</v>
      </c>
      <c r="J18" s="784">
        <f>SUM(T.XII!F20)</f>
        <v>2843</v>
      </c>
      <c r="K18" s="785">
        <f>SUM(T.XII!F21)</f>
        <v>1900</v>
      </c>
    </row>
    <row r="19" spans="2:11" x14ac:dyDescent="0.25">
      <c r="B19" s="964"/>
      <c r="C19" s="938"/>
      <c r="D19" s="952"/>
      <c r="E19" s="721" t="s">
        <v>148</v>
      </c>
      <c r="F19" s="601">
        <f t="shared" si="0"/>
        <v>100.00000000000001</v>
      </c>
      <c r="G19" s="584">
        <f>G18*100/$F$18</f>
        <v>17.537958869882761</v>
      </c>
      <c r="H19" s="582">
        <f>H18*100/$F$18</f>
        <v>25.187391889294638</v>
      </c>
      <c r="I19" s="582">
        <f>I18*100/$F$18</f>
        <v>11.695175860080722</v>
      </c>
      <c r="J19" s="582">
        <f>J18*100/$F$18</f>
        <v>27.320776475110513</v>
      </c>
      <c r="K19" s="583">
        <f>K18*100/$F$18</f>
        <v>18.258696905631368</v>
      </c>
    </row>
    <row r="20" spans="2:11" x14ac:dyDescent="0.25">
      <c r="B20" s="964"/>
      <c r="C20" s="938"/>
      <c r="D20" s="976" t="s">
        <v>129</v>
      </c>
      <c r="E20" s="781" t="s">
        <v>147</v>
      </c>
      <c r="F20" s="782">
        <f t="shared" si="0"/>
        <v>4978</v>
      </c>
      <c r="G20" s="783">
        <f>SUM(T.XIII!F17)</f>
        <v>1238</v>
      </c>
      <c r="H20" s="784">
        <f>SUM(T.XIII!F18)</f>
        <v>1394</v>
      </c>
      <c r="I20" s="784">
        <f>SUM(T.XIII!F19)</f>
        <v>711</v>
      </c>
      <c r="J20" s="784">
        <f>SUM(T.XIII!F20)</f>
        <v>1040</v>
      </c>
      <c r="K20" s="785">
        <f>SUM(T.XIII!F21)</f>
        <v>595</v>
      </c>
    </row>
    <row r="21" spans="2:11" x14ac:dyDescent="0.25">
      <c r="B21" s="964"/>
      <c r="C21" s="938"/>
      <c r="D21" s="976"/>
      <c r="E21" s="721" t="s">
        <v>148</v>
      </c>
      <c r="F21" s="601">
        <f t="shared" si="0"/>
        <v>100.00000000000001</v>
      </c>
      <c r="G21" s="584">
        <f>G20*100/$F$20</f>
        <v>24.86942547207714</v>
      </c>
      <c r="H21" s="582">
        <f>H20*100/$F$20</f>
        <v>28.003214142225794</v>
      </c>
      <c r="I21" s="582">
        <f>I20*100/$F$20</f>
        <v>14.282844515869828</v>
      </c>
      <c r="J21" s="582">
        <f>J20*100/$F$20</f>
        <v>20.891924467657695</v>
      </c>
      <c r="K21" s="583">
        <f>K20*100/$F$20</f>
        <v>11.952591402169546</v>
      </c>
    </row>
    <row r="22" spans="2:11" x14ac:dyDescent="0.25">
      <c r="B22" s="964"/>
      <c r="C22" s="938" t="s">
        <v>86</v>
      </c>
      <c r="D22" s="952" t="s">
        <v>4</v>
      </c>
      <c r="E22" s="781" t="s">
        <v>147</v>
      </c>
      <c r="F22" s="782">
        <f t="shared" si="0"/>
        <v>12453</v>
      </c>
      <c r="G22" s="783">
        <f>SUM(T.XII!G17)</f>
        <v>2065</v>
      </c>
      <c r="H22" s="784">
        <f>SUM(T.XII!G18)</f>
        <v>3310</v>
      </c>
      <c r="I22" s="784">
        <f>SUM(T.XII!G19)</f>
        <v>1496</v>
      </c>
      <c r="J22" s="784">
        <f>SUM(T.XII!G20)</f>
        <v>3356</v>
      </c>
      <c r="K22" s="785">
        <f>SUM(T.XII!G21)</f>
        <v>2226</v>
      </c>
    </row>
    <row r="23" spans="2:11" x14ac:dyDescent="0.25">
      <c r="B23" s="964"/>
      <c r="C23" s="938"/>
      <c r="D23" s="952"/>
      <c r="E23" s="721" t="s">
        <v>148</v>
      </c>
      <c r="F23" s="601">
        <f t="shared" si="0"/>
        <v>100</v>
      </c>
      <c r="G23" s="584">
        <f>G22*100/$F$22</f>
        <v>16.582349634626194</v>
      </c>
      <c r="H23" s="582">
        <f>H22*100/$F$22</f>
        <v>26.579940576567896</v>
      </c>
      <c r="I23" s="582">
        <f>I22*100/$F$22</f>
        <v>12.01316951738537</v>
      </c>
      <c r="J23" s="582">
        <f>J22*100/$F$22</f>
        <v>26.94932947884044</v>
      </c>
      <c r="K23" s="583">
        <f>K22*100/$F$22</f>
        <v>17.875210792580102</v>
      </c>
    </row>
    <row r="24" spans="2:11" x14ac:dyDescent="0.25">
      <c r="B24" s="964"/>
      <c r="C24" s="938"/>
      <c r="D24" s="976" t="s">
        <v>129</v>
      </c>
      <c r="E24" s="781" t="s">
        <v>147</v>
      </c>
      <c r="F24" s="782">
        <f t="shared" si="0"/>
        <v>6573</v>
      </c>
      <c r="G24" s="783">
        <f>SUM(T.XIII!G17)</f>
        <v>1481</v>
      </c>
      <c r="H24" s="784">
        <f>SUM(T.XIII!G18)</f>
        <v>2011</v>
      </c>
      <c r="I24" s="784">
        <f>SUM(T.XIII!G19)</f>
        <v>972</v>
      </c>
      <c r="J24" s="784">
        <f>SUM(T.XIII!G20)</f>
        <v>1340</v>
      </c>
      <c r="K24" s="785">
        <f>SUM(T.XIII!G21)</f>
        <v>769</v>
      </c>
    </row>
    <row r="25" spans="2:11" ht="15.75" thickBot="1" x14ac:dyDescent="0.3">
      <c r="B25" s="964"/>
      <c r="C25" s="977"/>
      <c r="D25" s="978"/>
      <c r="E25" s="791" t="s">
        <v>148</v>
      </c>
      <c r="F25" s="792">
        <f t="shared" si="0"/>
        <v>100</v>
      </c>
      <c r="G25" s="793">
        <f>G24*100/$F$24</f>
        <v>22.531568537958314</v>
      </c>
      <c r="H25" s="794">
        <f>H24*100/$F$24</f>
        <v>30.594857751407272</v>
      </c>
      <c r="I25" s="794">
        <f>I24*100/$F$24</f>
        <v>14.787768142400731</v>
      </c>
      <c r="J25" s="794">
        <f>J24*100/$F$24</f>
        <v>20.386429332116233</v>
      </c>
      <c r="K25" s="795">
        <f>K24*100/$F$24</f>
        <v>11.69937623611745</v>
      </c>
    </row>
    <row r="26" spans="2:11" ht="15.75" thickTop="1" x14ac:dyDescent="0.25">
      <c r="B26" s="964"/>
      <c r="C26" s="974" t="s">
        <v>87</v>
      </c>
      <c r="D26" s="975" t="s">
        <v>4</v>
      </c>
      <c r="E26" s="796" t="s">
        <v>147</v>
      </c>
      <c r="F26" s="797">
        <f t="shared" si="0"/>
        <v>11670</v>
      </c>
      <c r="G26" s="798">
        <f>SUM(T.XII!H17)</f>
        <v>1903</v>
      </c>
      <c r="H26" s="799">
        <f>SUM(T.XII!H18)</f>
        <v>3008</v>
      </c>
      <c r="I26" s="799">
        <f>SUM(T.XII!H19)</f>
        <v>1349</v>
      </c>
      <c r="J26" s="799">
        <f>SUM(T.XII!H20)</f>
        <v>3097</v>
      </c>
      <c r="K26" s="800">
        <f>SUM(T.XII!H21)</f>
        <v>2313</v>
      </c>
    </row>
    <row r="27" spans="2:11" x14ac:dyDescent="0.25">
      <c r="B27" s="964"/>
      <c r="C27" s="938"/>
      <c r="D27" s="952"/>
      <c r="E27" s="721" t="s">
        <v>148</v>
      </c>
      <c r="F27" s="601">
        <f t="shared" si="0"/>
        <v>100</v>
      </c>
      <c r="G27" s="584">
        <f>G26*100/$F$26</f>
        <v>16.306769494430164</v>
      </c>
      <c r="H27" s="582">
        <f>H26*100/$F$26</f>
        <v>25.775492716366752</v>
      </c>
      <c r="I27" s="582">
        <f>I26*100/$F$26</f>
        <v>11.55955441302485</v>
      </c>
      <c r="J27" s="582">
        <f>J26*100/$F$26</f>
        <v>26.538131962296486</v>
      </c>
      <c r="K27" s="583">
        <f>K26*100/$F$26</f>
        <v>19.82005141388175</v>
      </c>
    </row>
    <row r="28" spans="2:11" x14ac:dyDescent="0.25">
      <c r="B28" s="964"/>
      <c r="C28" s="938"/>
      <c r="D28" s="976" t="s">
        <v>129</v>
      </c>
      <c r="E28" s="781" t="s">
        <v>147</v>
      </c>
      <c r="F28" s="782">
        <f t="shared" si="0"/>
        <v>6811</v>
      </c>
      <c r="G28" s="783">
        <f>SUM(T.XIII!H17)</f>
        <v>1454</v>
      </c>
      <c r="H28" s="784">
        <f>SUM(T.XIII!H18)</f>
        <v>2029</v>
      </c>
      <c r="I28" s="784">
        <f>SUM(T.XIII!H19)</f>
        <v>1004</v>
      </c>
      <c r="J28" s="784">
        <f>SUM(T.XIII!H20)</f>
        <v>1360</v>
      </c>
      <c r="K28" s="785">
        <f>SUM(T.XIII!H21)</f>
        <v>964</v>
      </c>
    </row>
    <row r="29" spans="2:11" x14ac:dyDescent="0.25">
      <c r="B29" s="964"/>
      <c r="C29" s="938"/>
      <c r="D29" s="976"/>
      <c r="E29" s="721" t="s">
        <v>148</v>
      </c>
      <c r="F29" s="601">
        <f t="shared" si="0"/>
        <v>100</v>
      </c>
      <c r="G29" s="584">
        <f>G28*100/$F$28</f>
        <v>21.347819703420935</v>
      </c>
      <c r="H29" s="582">
        <f>H28*100/$F$28</f>
        <v>29.790045514608721</v>
      </c>
      <c r="I29" s="582">
        <f>I28*100/$F$28</f>
        <v>14.740860372926148</v>
      </c>
      <c r="J29" s="582">
        <f>J28*100/$F$28</f>
        <v>19.967699309939803</v>
      </c>
      <c r="K29" s="583">
        <f>K28*100/$F$28</f>
        <v>14.15357509910439</v>
      </c>
    </row>
    <row r="30" spans="2:11" x14ac:dyDescent="0.25">
      <c r="B30" s="964"/>
      <c r="C30" s="938" t="s">
        <v>88</v>
      </c>
      <c r="D30" s="952" t="s">
        <v>4</v>
      </c>
      <c r="E30" s="781" t="s">
        <v>147</v>
      </c>
      <c r="F30" s="782">
        <f t="shared" si="0"/>
        <v>23956</v>
      </c>
      <c r="G30" s="783">
        <f>SUM(T.XII!I17)</f>
        <v>2782</v>
      </c>
      <c r="H30" s="784">
        <f>SUM(T.XII!I18)</f>
        <v>5816</v>
      </c>
      <c r="I30" s="784">
        <f>SUM(T.XII!I19)</f>
        <v>2335</v>
      </c>
      <c r="J30" s="784">
        <f>SUM(T.XII!I20)</f>
        <v>7195</v>
      </c>
      <c r="K30" s="785">
        <f>SUM(T.XII!I21)</f>
        <v>5828</v>
      </c>
    </row>
    <row r="31" spans="2:11" x14ac:dyDescent="0.25">
      <c r="B31" s="964"/>
      <c r="C31" s="938"/>
      <c r="D31" s="952"/>
      <c r="E31" s="721" t="s">
        <v>148</v>
      </c>
      <c r="F31" s="601">
        <f t="shared" si="0"/>
        <v>100</v>
      </c>
      <c r="G31" s="584">
        <f>G30*100/$F$30</f>
        <v>11.612957087994657</v>
      </c>
      <c r="H31" s="582">
        <f>H30*100/$F$30</f>
        <v>24.277842711638002</v>
      </c>
      <c r="I31" s="582">
        <f>I30*100/$F$30</f>
        <v>9.7470362330940059</v>
      </c>
      <c r="J31" s="582">
        <f>J30*100/$F$30</f>
        <v>30.03422942060444</v>
      </c>
      <c r="K31" s="583">
        <f>K30*100/$F$30</f>
        <v>24.327934546668892</v>
      </c>
    </row>
    <row r="32" spans="2:11" x14ac:dyDescent="0.25">
      <c r="B32" s="964"/>
      <c r="C32" s="938"/>
      <c r="D32" s="976" t="s">
        <v>129</v>
      </c>
      <c r="E32" s="781" t="s">
        <v>147</v>
      </c>
      <c r="F32" s="782">
        <f t="shared" si="0"/>
        <v>15025</v>
      </c>
      <c r="G32" s="783">
        <f>SUM(T.XIII!I17)</f>
        <v>2144</v>
      </c>
      <c r="H32" s="784">
        <f>SUM(T.XIII!I18)</f>
        <v>4313</v>
      </c>
      <c r="I32" s="784">
        <f>SUM(T.XIII!I19)</f>
        <v>1893</v>
      </c>
      <c r="J32" s="784">
        <f>SUM(T.XIII!I20)</f>
        <v>3916</v>
      </c>
      <c r="K32" s="785">
        <f>SUM(T.XIII!I21)</f>
        <v>2759</v>
      </c>
    </row>
    <row r="33" spans="2:11" ht="15.75" thickBot="1" x14ac:dyDescent="0.3">
      <c r="B33" s="965"/>
      <c r="C33" s="966"/>
      <c r="D33" s="979"/>
      <c r="E33" s="722" t="s">
        <v>148</v>
      </c>
      <c r="F33" s="602">
        <f t="shared" si="0"/>
        <v>100</v>
      </c>
      <c r="G33" s="591">
        <f>G32*100/$F$32</f>
        <v>14.26955074875208</v>
      </c>
      <c r="H33" s="592">
        <f>H32*100/$F$32</f>
        <v>28.70549084858569</v>
      </c>
      <c r="I33" s="592">
        <f>I32*100/$F$32</f>
        <v>12.59900166389351</v>
      </c>
      <c r="J33" s="592">
        <f>J32*100/$F$32</f>
        <v>26.063227953410983</v>
      </c>
      <c r="K33" s="593">
        <f>K32*100/$F$32</f>
        <v>18.362728785357739</v>
      </c>
    </row>
  </sheetData>
  <mergeCells count="23">
    <mergeCell ref="D10:D11"/>
    <mergeCell ref="C10:C13"/>
    <mergeCell ref="B10:B33"/>
    <mergeCell ref="D8:D9"/>
    <mergeCell ref="C30:C33"/>
    <mergeCell ref="D30:D31"/>
    <mergeCell ref="D32:D33"/>
    <mergeCell ref="G4:K4"/>
    <mergeCell ref="C5:E5"/>
    <mergeCell ref="D6:D7"/>
    <mergeCell ref="C26:C29"/>
    <mergeCell ref="D26:D27"/>
    <mergeCell ref="D28:D29"/>
    <mergeCell ref="D14:D15"/>
    <mergeCell ref="D16:D17"/>
    <mergeCell ref="C18:C21"/>
    <mergeCell ref="D18:D19"/>
    <mergeCell ref="D20:D21"/>
    <mergeCell ref="C22:C25"/>
    <mergeCell ref="D22:D23"/>
    <mergeCell ref="D24:D25"/>
    <mergeCell ref="C14:C17"/>
    <mergeCell ref="D12:D13"/>
  </mergeCells>
  <printOptions horizontalCentered="1"/>
  <pageMargins left="0" right="0" top="0.6692913385826772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2:M33"/>
  <sheetViews>
    <sheetView zoomScale="90" zoomScaleNormal="90" workbookViewId="0">
      <selection activeCell="B1" sqref="B1"/>
    </sheetView>
  </sheetViews>
  <sheetFormatPr defaultRowHeight="15" x14ac:dyDescent="0.25"/>
  <cols>
    <col min="1" max="1" width="3.140625" style="2" customWidth="1"/>
    <col min="2" max="2" width="17.42578125" style="2" customWidth="1"/>
    <col min="3" max="3" width="15.85546875" style="2" customWidth="1"/>
    <col min="4" max="4" width="9.85546875" style="2" customWidth="1"/>
    <col min="5" max="5" width="7.42578125" style="2" customWidth="1"/>
    <col min="6" max="6" width="10.5703125" style="88" customWidth="1"/>
    <col min="7" max="7" width="11.28515625" style="2" customWidth="1"/>
    <col min="8" max="8" width="11.7109375" style="2" customWidth="1"/>
    <col min="9" max="9" width="10.7109375" style="2" customWidth="1"/>
    <col min="10" max="10" width="11.42578125" style="2" customWidth="1"/>
    <col min="11" max="11" width="11.140625" style="2" customWidth="1"/>
    <col min="12" max="16384" width="9.140625" style="2"/>
  </cols>
  <sheetData>
    <row r="2" spans="1:13" x14ac:dyDescent="0.25">
      <c r="B2" s="155" t="s">
        <v>349</v>
      </c>
    </row>
    <row r="3" spans="1:13" ht="19.5" thickBot="1" x14ac:dyDescent="0.3">
      <c r="B3" s="155" t="s">
        <v>507</v>
      </c>
      <c r="G3" s="581"/>
    </row>
    <row r="4" spans="1:13" ht="18.75" customHeight="1" thickBot="1" x14ac:dyDescent="0.3">
      <c r="B4" s="604" t="s">
        <v>3</v>
      </c>
      <c r="C4" s="605"/>
      <c r="D4" s="605"/>
      <c r="E4" s="606"/>
      <c r="F4" s="598"/>
      <c r="G4" s="969" t="s">
        <v>348</v>
      </c>
      <c r="H4" s="970"/>
      <c r="I4" s="970"/>
      <c r="J4" s="970"/>
      <c r="K4" s="970"/>
      <c r="L4" s="608"/>
      <c r="M4" s="609"/>
    </row>
    <row r="5" spans="1:13" ht="45" customHeight="1" thickBot="1" x14ac:dyDescent="0.3">
      <c r="A5" s="607"/>
      <c r="B5" s="577"/>
      <c r="C5" s="943"/>
      <c r="D5" s="943"/>
      <c r="E5" s="944"/>
      <c r="F5" s="574" t="s">
        <v>63</v>
      </c>
      <c r="G5" s="578" t="s">
        <v>76</v>
      </c>
      <c r="H5" s="579" t="s">
        <v>80</v>
      </c>
      <c r="I5" s="579" t="s">
        <v>81</v>
      </c>
      <c r="J5" s="579" t="s">
        <v>82</v>
      </c>
      <c r="K5" s="579" t="s">
        <v>83</v>
      </c>
      <c r="L5" s="579" t="s">
        <v>84</v>
      </c>
      <c r="M5" s="580" t="s">
        <v>77</v>
      </c>
    </row>
    <row r="6" spans="1:13" ht="16.5" customHeight="1" x14ac:dyDescent="0.25">
      <c r="B6" s="746" t="s">
        <v>345</v>
      </c>
      <c r="C6" s="747"/>
      <c r="D6" s="972" t="s">
        <v>4</v>
      </c>
      <c r="E6" s="766" t="s">
        <v>147</v>
      </c>
      <c r="F6" s="767">
        <f t="shared" ref="F6:F33" si="0">SUM(G6:M6)</f>
        <v>74684</v>
      </c>
      <c r="G6" s="802">
        <f>SUM(T.XII!C23)</f>
        <v>15053</v>
      </c>
      <c r="H6" s="769">
        <f>SUM(T.XII!C24)</f>
        <v>18865</v>
      </c>
      <c r="I6" s="769">
        <f>SUM(T.XII!C25)</f>
        <v>11330</v>
      </c>
      <c r="J6" s="769">
        <f>SUM(T.XII!C26)</f>
        <v>10581</v>
      </c>
      <c r="K6" s="770">
        <f>SUM(T.XII!C27)</f>
        <v>5636</v>
      </c>
      <c r="L6" s="770">
        <f>SUM(T.XII!C28)</f>
        <v>1936</v>
      </c>
      <c r="M6" s="770">
        <f>SUM(T.XII!C29)</f>
        <v>11283</v>
      </c>
    </row>
    <row r="7" spans="1:13" ht="15" customHeight="1" x14ac:dyDescent="0.25">
      <c r="B7" s="748" t="s">
        <v>437</v>
      </c>
      <c r="C7" s="749"/>
      <c r="D7" s="973"/>
      <c r="E7" s="723" t="s">
        <v>148</v>
      </c>
      <c r="F7" s="599">
        <f t="shared" si="0"/>
        <v>100</v>
      </c>
      <c r="G7" s="588">
        <f t="shared" ref="G7:M7" si="1">G6*100/$F$6</f>
        <v>20.155588881152589</v>
      </c>
      <c r="H7" s="586">
        <f t="shared" si="1"/>
        <v>25.259761126881259</v>
      </c>
      <c r="I7" s="586">
        <f t="shared" si="1"/>
        <v>15.170585399817899</v>
      </c>
      <c r="J7" s="586">
        <f t="shared" si="1"/>
        <v>14.167693214075303</v>
      </c>
      <c r="K7" s="587">
        <f t="shared" si="1"/>
        <v>7.546462428364844</v>
      </c>
      <c r="L7" s="587">
        <f t="shared" si="1"/>
        <v>2.5922553692892722</v>
      </c>
      <c r="M7" s="587">
        <f t="shared" si="1"/>
        <v>15.107653580418832</v>
      </c>
    </row>
    <row r="8" spans="1:13" ht="18.75" x14ac:dyDescent="0.25">
      <c r="B8" s="750"/>
      <c r="C8" s="749"/>
      <c r="D8" s="949" t="s">
        <v>129</v>
      </c>
      <c r="E8" s="771" t="s">
        <v>147</v>
      </c>
      <c r="F8" s="772">
        <f t="shared" si="0"/>
        <v>40995</v>
      </c>
      <c r="G8" s="803">
        <f>SUM(T.XIII!C23)</f>
        <v>8915</v>
      </c>
      <c r="H8" s="774">
        <f>SUM(T.XIII!C24)</f>
        <v>10808</v>
      </c>
      <c r="I8" s="774">
        <f>SUM(T.XIII!C25)</f>
        <v>6308</v>
      </c>
      <c r="J8" s="774">
        <f>SUM(T.XIII!C26)</f>
        <v>5307</v>
      </c>
      <c r="K8" s="775">
        <f>SUM(T.XIII!C27)</f>
        <v>1994</v>
      </c>
      <c r="L8" s="775">
        <f>SUM(T.XIII!C28)</f>
        <v>476</v>
      </c>
      <c r="M8" s="775">
        <f>SUM(T.XIII!C29)</f>
        <v>7187</v>
      </c>
    </row>
    <row r="9" spans="1:13" ht="15.75" customHeight="1" thickBot="1" x14ac:dyDescent="0.3">
      <c r="B9" s="751"/>
      <c r="C9" s="752"/>
      <c r="D9" s="950"/>
      <c r="E9" s="724" t="s">
        <v>148</v>
      </c>
      <c r="F9" s="600">
        <f t="shared" si="0"/>
        <v>100</v>
      </c>
      <c r="G9" s="594">
        <f t="shared" ref="G9:M9" si="2">G8*100/$F$8</f>
        <v>21.746554457860714</v>
      </c>
      <c r="H9" s="596">
        <f t="shared" si="2"/>
        <v>26.364190754970117</v>
      </c>
      <c r="I9" s="596">
        <f t="shared" si="2"/>
        <v>15.387242346627637</v>
      </c>
      <c r="J9" s="596">
        <f t="shared" si="2"/>
        <v>12.945481156238566</v>
      </c>
      <c r="K9" s="597">
        <f t="shared" si="2"/>
        <v>4.8640078058299796</v>
      </c>
      <c r="L9" s="597">
        <f t="shared" si="2"/>
        <v>1.1611172094157824</v>
      </c>
      <c r="M9" s="597">
        <f t="shared" si="2"/>
        <v>17.531406269057204</v>
      </c>
    </row>
    <row r="10" spans="1:13" ht="15" customHeight="1" x14ac:dyDescent="0.25">
      <c r="B10" s="603"/>
      <c r="C10" s="982" t="s">
        <v>89</v>
      </c>
      <c r="D10" s="951" t="s">
        <v>4</v>
      </c>
      <c r="E10" s="786" t="s">
        <v>147</v>
      </c>
      <c r="F10" s="777">
        <f t="shared" si="0"/>
        <v>6612</v>
      </c>
      <c r="G10" s="804">
        <f>SUM(T.XII!D23)</f>
        <v>1629</v>
      </c>
      <c r="H10" s="779">
        <f>SUM(T.XII!D24)</f>
        <v>1794</v>
      </c>
      <c r="I10" s="779">
        <f>SUM(T.XII!D25)</f>
        <v>951</v>
      </c>
      <c r="J10" s="779">
        <f>SUM(T.XII!D26)</f>
        <v>796</v>
      </c>
      <c r="K10" s="780">
        <f>SUM(T.XII!D27)</f>
        <v>372</v>
      </c>
      <c r="L10" s="780">
        <f>SUM(T.XII!D28)</f>
        <v>147</v>
      </c>
      <c r="M10" s="780">
        <f>SUM(T.XII!D29)</f>
        <v>923</v>
      </c>
    </row>
    <row r="11" spans="1:13" x14ac:dyDescent="0.25">
      <c r="B11" s="572"/>
      <c r="C11" s="983"/>
      <c r="D11" s="952"/>
      <c r="E11" s="721" t="s">
        <v>148</v>
      </c>
      <c r="F11" s="601">
        <f t="shared" si="0"/>
        <v>100</v>
      </c>
      <c r="G11" s="589">
        <f t="shared" ref="G11:M11" si="3">G10*100/$F$10</f>
        <v>24.637023593466424</v>
      </c>
      <c r="H11" s="582">
        <f t="shared" si="3"/>
        <v>27.132486388384756</v>
      </c>
      <c r="I11" s="582">
        <f t="shared" si="3"/>
        <v>14.382940108892923</v>
      </c>
      <c r="J11" s="582">
        <f t="shared" si="3"/>
        <v>12.038717483363582</v>
      </c>
      <c r="K11" s="583">
        <f t="shared" si="3"/>
        <v>5.626134301270417</v>
      </c>
      <c r="L11" s="583">
        <f t="shared" si="3"/>
        <v>2.2232304900181488</v>
      </c>
      <c r="M11" s="583">
        <f t="shared" si="3"/>
        <v>13.959467634603751</v>
      </c>
    </row>
    <row r="12" spans="1:13" x14ac:dyDescent="0.25">
      <c r="B12" s="572"/>
      <c r="C12" s="983"/>
      <c r="D12" s="976" t="s">
        <v>129</v>
      </c>
      <c r="E12" s="781" t="s">
        <v>147</v>
      </c>
      <c r="F12" s="782">
        <f t="shared" si="0"/>
        <v>3229</v>
      </c>
      <c r="G12" s="805">
        <f>SUM(T.XIII!D23)</f>
        <v>835</v>
      </c>
      <c r="H12" s="784">
        <f>SUM(T.XIII!D24)</f>
        <v>884</v>
      </c>
      <c r="I12" s="784">
        <f>SUM(T.XIII!D25)</f>
        <v>481</v>
      </c>
      <c r="J12" s="784">
        <f>SUM(T.XIII!D26)</f>
        <v>373</v>
      </c>
      <c r="K12" s="785">
        <f>SUM(T.XIII!D27)</f>
        <v>140</v>
      </c>
      <c r="L12" s="785">
        <f>SUM(T.XIII!D28)</f>
        <v>44</v>
      </c>
      <c r="M12" s="785">
        <f>SUM(T.XIII!D29)</f>
        <v>472</v>
      </c>
    </row>
    <row r="13" spans="1:13" x14ac:dyDescent="0.25">
      <c r="B13" s="572"/>
      <c r="C13" s="983"/>
      <c r="D13" s="976"/>
      <c r="E13" s="721" t="s">
        <v>148</v>
      </c>
      <c r="F13" s="601">
        <f t="shared" si="0"/>
        <v>99.999999999999986</v>
      </c>
      <c r="G13" s="589">
        <f t="shared" ref="G13:M13" si="4">G12*100/$F$12</f>
        <v>25.859399194797152</v>
      </c>
      <c r="H13" s="582">
        <f t="shared" si="4"/>
        <v>27.376896872096623</v>
      </c>
      <c r="I13" s="582">
        <f t="shared" si="4"/>
        <v>14.896252709817281</v>
      </c>
      <c r="J13" s="582">
        <f t="shared" si="4"/>
        <v>11.551563951687829</v>
      </c>
      <c r="K13" s="583">
        <f t="shared" si="4"/>
        <v>4.335707649427067</v>
      </c>
      <c r="L13" s="583">
        <f t="shared" si="4"/>
        <v>1.3626509755342211</v>
      </c>
      <c r="M13" s="583">
        <f t="shared" si="4"/>
        <v>14.617528646639826</v>
      </c>
    </row>
    <row r="14" spans="1:13" ht="15" customHeight="1" x14ac:dyDescent="0.25">
      <c r="B14" s="823" t="s">
        <v>527</v>
      </c>
      <c r="C14" s="960" t="s">
        <v>78</v>
      </c>
      <c r="D14" s="952" t="s">
        <v>4</v>
      </c>
      <c r="E14" s="781" t="s">
        <v>147</v>
      </c>
      <c r="F14" s="782">
        <f t="shared" si="0"/>
        <v>9587</v>
      </c>
      <c r="G14" s="805">
        <f>SUM(T.XII!E23)</f>
        <v>2207</v>
      </c>
      <c r="H14" s="784">
        <f>SUM(T.XII!E24)</f>
        <v>2658</v>
      </c>
      <c r="I14" s="784">
        <f>SUM(T.XII!E25)</f>
        <v>1370</v>
      </c>
      <c r="J14" s="784">
        <f>SUM(T.XII!E26)</f>
        <v>1217</v>
      </c>
      <c r="K14" s="785">
        <f>SUM(T.XII!E27)</f>
        <v>648</v>
      </c>
      <c r="L14" s="785">
        <f>SUM(T.XII!E28)</f>
        <v>289</v>
      </c>
      <c r="M14" s="785">
        <f>SUM(T.XII!E29)</f>
        <v>1198</v>
      </c>
    </row>
    <row r="15" spans="1:13" x14ac:dyDescent="0.25">
      <c r="B15" s="823" t="s">
        <v>525</v>
      </c>
      <c r="C15" s="960"/>
      <c r="D15" s="952"/>
      <c r="E15" s="721" t="s">
        <v>148</v>
      </c>
      <c r="F15" s="601">
        <f t="shared" si="0"/>
        <v>99.999999999999986</v>
      </c>
      <c r="G15" s="589">
        <f t="shared" ref="G15:M15" si="5">G14*100/$F$14</f>
        <v>23.020757275477209</v>
      </c>
      <c r="H15" s="582">
        <f t="shared" si="5"/>
        <v>27.725044330864712</v>
      </c>
      <c r="I15" s="582">
        <f t="shared" si="5"/>
        <v>14.290184625013039</v>
      </c>
      <c r="J15" s="582">
        <f t="shared" si="5"/>
        <v>12.694273495358297</v>
      </c>
      <c r="K15" s="583">
        <f t="shared" si="5"/>
        <v>6.759153019714196</v>
      </c>
      <c r="L15" s="583">
        <f t="shared" si="5"/>
        <v>3.0144988004589548</v>
      </c>
      <c r="M15" s="583">
        <f t="shared" si="5"/>
        <v>12.496088453113591</v>
      </c>
    </row>
    <row r="16" spans="1:13" ht="13.5" customHeight="1" x14ac:dyDescent="0.25">
      <c r="B16" s="823" t="s">
        <v>526</v>
      </c>
      <c r="C16" s="960"/>
      <c r="D16" s="976" t="s">
        <v>129</v>
      </c>
      <c r="E16" s="781" t="s">
        <v>147</v>
      </c>
      <c r="F16" s="782">
        <f t="shared" si="0"/>
        <v>4379</v>
      </c>
      <c r="G16" s="805">
        <f>SUM(T.XIII!E23)</f>
        <v>1078</v>
      </c>
      <c r="H16" s="784">
        <f>SUM(T.XIII!E24)</f>
        <v>1211</v>
      </c>
      <c r="I16" s="784">
        <f>SUM(T.XIII!E25)</f>
        <v>621</v>
      </c>
      <c r="J16" s="784">
        <f>SUM(T.XIII!E26)</f>
        <v>511</v>
      </c>
      <c r="K16" s="785">
        <f>SUM(T.XIII!E27)</f>
        <v>242</v>
      </c>
      <c r="L16" s="785">
        <f>SUM(T.XIII!E28)</f>
        <v>89</v>
      </c>
      <c r="M16" s="785">
        <f>SUM(T.XIII!E29)</f>
        <v>627</v>
      </c>
    </row>
    <row r="17" spans="2:13" x14ac:dyDescent="0.25">
      <c r="B17" s="823"/>
      <c r="C17" s="960"/>
      <c r="D17" s="976"/>
      <c r="E17" s="721" t="s">
        <v>148</v>
      </c>
      <c r="F17" s="601">
        <f t="shared" si="0"/>
        <v>99.999999999999986</v>
      </c>
      <c r="G17" s="589">
        <f t="shared" ref="G17:M17" si="6">G16*100/$F$16</f>
        <v>24.617492578214204</v>
      </c>
      <c r="H17" s="582">
        <f t="shared" si="6"/>
        <v>27.65471568851336</v>
      </c>
      <c r="I17" s="582">
        <f t="shared" si="6"/>
        <v>14.181319936058461</v>
      </c>
      <c r="J17" s="582">
        <f t="shared" si="6"/>
        <v>11.669330897465175</v>
      </c>
      <c r="K17" s="583">
        <f t="shared" si="6"/>
        <v>5.5263758849052298</v>
      </c>
      <c r="L17" s="583">
        <f t="shared" si="6"/>
        <v>2.0324274948618406</v>
      </c>
      <c r="M17" s="583">
        <f t="shared" si="6"/>
        <v>14.31833751998173</v>
      </c>
    </row>
    <row r="18" spans="2:13" x14ac:dyDescent="0.25">
      <c r="B18" s="823"/>
      <c r="C18" s="960" t="s">
        <v>85</v>
      </c>
      <c r="D18" s="952" t="s">
        <v>4</v>
      </c>
      <c r="E18" s="781" t="s">
        <v>147</v>
      </c>
      <c r="F18" s="782">
        <f t="shared" si="0"/>
        <v>10406</v>
      </c>
      <c r="G18" s="805">
        <f>SUM(T.XII!F23)</f>
        <v>2170</v>
      </c>
      <c r="H18" s="784">
        <f>SUM(T.XII!F24)</f>
        <v>2892</v>
      </c>
      <c r="I18" s="784">
        <f>SUM(T.XII!F25)</f>
        <v>1607</v>
      </c>
      <c r="J18" s="784">
        <f>SUM(T.XII!F26)</f>
        <v>1421</v>
      </c>
      <c r="K18" s="785">
        <f>SUM(T.XII!F27)</f>
        <v>809</v>
      </c>
      <c r="L18" s="785">
        <f>SUM(T.XII!F28)</f>
        <v>437</v>
      </c>
      <c r="M18" s="785">
        <f>SUM(T.XII!F29)</f>
        <v>1070</v>
      </c>
    </row>
    <row r="19" spans="2:13" x14ac:dyDescent="0.25">
      <c r="B19" s="572"/>
      <c r="C19" s="960"/>
      <c r="D19" s="952"/>
      <c r="E19" s="721" t="s">
        <v>148</v>
      </c>
      <c r="F19" s="601">
        <f t="shared" si="0"/>
        <v>100</v>
      </c>
      <c r="G19" s="589">
        <f t="shared" ref="G19:M19" si="7">G18*100/$F$18</f>
        <v>20.853353834326349</v>
      </c>
      <c r="H19" s="582">
        <f t="shared" si="7"/>
        <v>27.791658658466268</v>
      </c>
      <c r="I19" s="582">
        <f t="shared" si="7"/>
        <v>15.443013645973476</v>
      </c>
      <c r="J19" s="582">
        <f t="shared" si="7"/>
        <v>13.655583317316932</v>
      </c>
      <c r="K19" s="583">
        <f t="shared" si="7"/>
        <v>7.7743609456083025</v>
      </c>
      <c r="L19" s="583">
        <f t="shared" si="7"/>
        <v>4.1995002882952139</v>
      </c>
      <c r="M19" s="583">
        <f t="shared" si="7"/>
        <v>10.282529310013453</v>
      </c>
    </row>
    <row r="20" spans="2:13" x14ac:dyDescent="0.25">
      <c r="B20" s="572"/>
      <c r="C20" s="960"/>
      <c r="D20" s="976" t="s">
        <v>129</v>
      </c>
      <c r="E20" s="781" t="s">
        <v>147</v>
      </c>
      <c r="F20" s="782">
        <f t="shared" si="0"/>
        <v>4978</v>
      </c>
      <c r="G20" s="805">
        <f>SUM(T.XIII!F23)</f>
        <v>1128</v>
      </c>
      <c r="H20" s="784">
        <f>SUM(T.XIII!F24)</f>
        <v>1430</v>
      </c>
      <c r="I20" s="784">
        <f>SUM(T.XIII!F25)</f>
        <v>784</v>
      </c>
      <c r="J20" s="784">
        <f>SUM(T.XIII!F26)</f>
        <v>661</v>
      </c>
      <c r="K20" s="785">
        <f>SUM(T.XIII!F27)</f>
        <v>289</v>
      </c>
      <c r="L20" s="785">
        <f>SUM(T.XIII!F28)</f>
        <v>138</v>
      </c>
      <c r="M20" s="785">
        <f>SUM(T.XIII!F29)</f>
        <v>548</v>
      </c>
    </row>
    <row r="21" spans="2:13" x14ac:dyDescent="0.25">
      <c r="B21" s="572"/>
      <c r="C21" s="960"/>
      <c r="D21" s="976"/>
      <c r="E21" s="721" t="s">
        <v>148</v>
      </c>
      <c r="F21" s="601">
        <f t="shared" si="0"/>
        <v>99.999999999999986</v>
      </c>
      <c r="G21" s="589">
        <f t="shared" ref="G21:M21" si="8">G20*100/$F$20</f>
        <v>22.659702691844114</v>
      </c>
      <c r="H21" s="582">
        <f t="shared" si="8"/>
        <v>28.72639614302933</v>
      </c>
      <c r="I21" s="582">
        <f t="shared" si="8"/>
        <v>15.749296906388107</v>
      </c>
      <c r="J21" s="582">
        <f t="shared" si="8"/>
        <v>13.27842507030936</v>
      </c>
      <c r="K21" s="583">
        <f t="shared" si="8"/>
        <v>5.8055443953394938</v>
      </c>
      <c r="L21" s="583">
        <f t="shared" si="8"/>
        <v>2.7721976697468862</v>
      </c>
      <c r="M21" s="583">
        <f t="shared" si="8"/>
        <v>11.008437123342707</v>
      </c>
    </row>
    <row r="22" spans="2:13" x14ac:dyDescent="0.25">
      <c r="B22" s="572"/>
      <c r="C22" s="960" t="s">
        <v>86</v>
      </c>
      <c r="D22" s="952" t="s">
        <v>4</v>
      </c>
      <c r="E22" s="781" t="s">
        <v>147</v>
      </c>
      <c r="F22" s="782">
        <f t="shared" si="0"/>
        <v>12453</v>
      </c>
      <c r="G22" s="805">
        <f>SUM(T.XII!G23)</f>
        <v>2527</v>
      </c>
      <c r="H22" s="784">
        <f>SUM(T.XII!G24)</f>
        <v>3230</v>
      </c>
      <c r="I22" s="784">
        <f>SUM(T.XII!G25)</f>
        <v>1930</v>
      </c>
      <c r="J22" s="784">
        <f>SUM(T.XII!G26)</f>
        <v>1727</v>
      </c>
      <c r="K22" s="785">
        <f>SUM(T.XII!G27)</f>
        <v>950</v>
      </c>
      <c r="L22" s="785">
        <f>SUM(T.XII!G28)</f>
        <v>334</v>
      </c>
      <c r="M22" s="785">
        <f>SUM(T.XII!G29)</f>
        <v>1755</v>
      </c>
    </row>
    <row r="23" spans="2:13" x14ac:dyDescent="0.25">
      <c r="B23" s="572"/>
      <c r="C23" s="960"/>
      <c r="D23" s="952"/>
      <c r="E23" s="721" t="s">
        <v>148</v>
      </c>
      <c r="F23" s="601">
        <f t="shared" si="0"/>
        <v>100</v>
      </c>
      <c r="G23" s="589">
        <f t="shared" ref="G23:M23" si="9">G22*100/$F$22</f>
        <v>20.29229904440697</v>
      </c>
      <c r="H23" s="582">
        <f t="shared" si="9"/>
        <v>25.937525094354775</v>
      </c>
      <c r="I23" s="582">
        <f t="shared" si="9"/>
        <v>15.498273508391552</v>
      </c>
      <c r="J23" s="582">
        <f t="shared" si="9"/>
        <v>13.868144222275756</v>
      </c>
      <c r="K23" s="583">
        <f t="shared" si="9"/>
        <v>7.6286838512808162</v>
      </c>
      <c r="L23" s="583">
        <f t="shared" si="9"/>
        <v>2.6820846382397816</v>
      </c>
      <c r="M23" s="583">
        <f t="shared" si="9"/>
        <v>14.09298964105035</v>
      </c>
    </row>
    <row r="24" spans="2:13" ht="15" customHeight="1" x14ac:dyDescent="0.25">
      <c r="B24" s="823"/>
      <c r="C24" s="960"/>
      <c r="D24" s="976" t="s">
        <v>129</v>
      </c>
      <c r="E24" s="781" t="s">
        <v>147</v>
      </c>
      <c r="F24" s="782">
        <f t="shared" si="0"/>
        <v>6573</v>
      </c>
      <c r="G24" s="805">
        <f>SUM(T.XIII!G23)</f>
        <v>1423</v>
      </c>
      <c r="H24" s="784">
        <f>SUM(T.XIII!G24)</f>
        <v>1825</v>
      </c>
      <c r="I24" s="784">
        <f>SUM(T.XIII!G25)</f>
        <v>1059</v>
      </c>
      <c r="J24" s="784">
        <f>SUM(T.XIII!G26)</f>
        <v>844</v>
      </c>
      <c r="K24" s="785">
        <f>SUM(T.XIII!G27)</f>
        <v>358</v>
      </c>
      <c r="L24" s="785">
        <f>SUM(T.XIII!G28)</f>
        <v>81</v>
      </c>
      <c r="M24" s="785">
        <f>SUM(T.XIII!G29)</f>
        <v>983</v>
      </c>
    </row>
    <row r="25" spans="2:13" ht="15.75" customHeight="1" thickBot="1" x14ac:dyDescent="0.3">
      <c r="B25" s="823"/>
      <c r="C25" s="985"/>
      <c r="D25" s="978"/>
      <c r="E25" s="791" t="s">
        <v>148</v>
      </c>
      <c r="F25" s="792">
        <f t="shared" si="0"/>
        <v>100.00000000000001</v>
      </c>
      <c r="G25" s="801">
        <f t="shared" ref="G25:M25" si="10">G24*100/$F$24</f>
        <v>21.649170850448805</v>
      </c>
      <c r="H25" s="794">
        <f t="shared" si="10"/>
        <v>27.765099650083677</v>
      </c>
      <c r="I25" s="794">
        <f t="shared" si="10"/>
        <v>16.111364673664994</v>
      </c>
      <c r="J25" s="794">
        <f t="shared" si="10"/>
        <v>12.840407728586642</v>
      </c>
      <c r="K25" s="795">
        <f t="shared" si="10"/>
        <v>5.446523657386277</v>
      </c>
      <c r="L25" s="795">
        <f t="shared" si="10"/>
        <v>1.2323140118667275</v>
      </c>
      <c r="M25" s="795">
        <f t="shared" si="10"/>
        <v>14.955119427962879</v>
      </c>
    </row>
    <row r="26" spans="2:13" ht="13.5" customHeight="1" thickTop="1" x14ac:dyDescent="0.25">
      <c r="B26" s="823"/>
      <c r="C26" s="980" t="s">
        <v>87</v>
      </c>
      <c r="D26" s="975" t="s">
        <v>4</v>
      </c>
      <c r="E26" s="796" t="s">
        <v>147</v>
      </c>
      <c r="F26" s="797">
        <f t="shared" si="0"/>
        <v>11670</v>
      </c>
      <c r="G26" s="806">
        <f>SUM(T.XII!H23)</f>
        <v>2299</v>
      </c>
      <c r="H26" s="799">
        <f>SUM(T.XII!H24)</f>
        <v>2937</v>
      </c>
      <c r="I26" s="799">
        <f>SUM(T.XII!H25)</f>
        <v>1926</v>
      </c>
      <c r="J26" s="799">
        <f>SUM(T.XII!H26)</f>
        <v>1710</v>
      </c>
      <c r="K26" s="800">
        <f>SUM(T.XII!H27)</f>
        <v>899</v>
      </c>
      <c r="L26" s="800">
        <f>SUM(T.XII!H28)</f>
        <v>275</v>
      </c>
      <c r="M26" s="800">
        <f>SUM(T.XII!H29)</f>
        <v>1624</v>
      </c>
    </row>
    <row r="27" spans="2:13" x14ac:dyDescent="0.25">
      <c r="B27" s="823"/>
      <c r="C27" s="981"/>
      <c r="D27" s="952"/>
      <c r="E27" s="721" t="s">
        <v>148</v>
      </c>
      <c r="F27" s="601">
        <f t="shared" si="0"/>
        <v>100</v>
      </c>
      <c r="G27" s="589">
        <f t="shared" ref="G27:M27" si="11">G26*100/$F$26</f>
        <v>19.700085689802915</v>
      </c>
      <c r="H27" s="582">
        <f t="shared" si="11"/>
        <v>25.167095115681235</v>
      </c>
      <c r="I27" s="582">
        <f t="shared" si="11"/>
        <v>16.503856041131105</v>
      </c>
      <c r="J27" s="582">
        <f t="shared" si="11"/>
        <v>14.652956298200515</v>
      </c>
      <c r="K27" s="583">
        <f t="shared" si="11"/>
        <v>7.7035132819194514</v>
      </c>
      <c r="L27" s="583">
        <f t="shared" si="11"/>
        <v>2.3564695801199655</v>
      </c>
      <c r="M27" s="583">
        <f t="shared" si="11"/>
        <v>13.916023993144815</v>
      </c>
    </row>
    <row r="28" spans="2:13" x14ac:dyDescent="0.25">
      <c r="B28" s="823" t="s">
        <v>527</v>
      </c>
      <c r="C28" s="981"/>
      <c r="D28" s="976" t="s">
        <v>129</v>
      </c>
      <c r="E28" s="781" t="s">
        <v>147</v>
      </c>
      <c r="F28" s="782">
        <f t="shared" si="0"/>
        <v>6811</v>
      </c>
      <c r="G28" s="805">
        <f>SUM(T.XIII!H23)</f>
        <v>1497</v>
      </c>
      <c r="H28" s="784">
        <f>SUM(T.XIII!H24)</f>
        <v>1848</v>
      </c>
      <c r="I28" s="784">
        <f>SUM(T.XIII!H25)</f>
        <v>1135</v>
      </c>
      <c r="J28" s="784">
        <f>SUM(T.XIII!H26)</f>
        <v>911</v>
      </c>
      <c r="K28" s="785">
        <f>SUM(T.XIII!H27)</f>
        <v>297</v>
      </c>
      <c r="L28" s="785">
        <f>SUM(T.XIII!H28)</f>
        <v>48</v>
      </c>
      <c r="M28" s="785">
        <f>SUM(T.XIII!H29)</f>
        <v>1075</v>
      </c>
    </row>
    <row r="29" spans="2:13" x14ac:dyDescent="0.25">
      <c r="B29" s="823" t="s">
        <v>525</v>
      </c>
      <c r="C29" s="981"/>
      <c r="D29" s="976"/>
      <c r="E29" s="721" t="s">
        <v>148</v>
      </c>
      <c r="F29" s="601">
        <f t="shared" si="0"/>
        <v>100</v>
      </c>
      <c r="G29" s="589">
        <f t="shared" ref="G29:M29" si="12">G28*100/$F$28</f>
        <v>21.979151372779327</v>
      </c>
      <c r="H29" s="582">
        <f t="shared" si="12"/>
        <v>27.132579650565262</v>
      </c>
      <c r="I29" s="582">
        <f t="shared" si="12"/>
        <v>16.664219644692409</v>
      </c>
      <c r="J29" s="582">
        <f t="shared" si="12"/>
        <v>13.375422111290559</v>
      </c>
      <c r="K29" s="583">
        <f t="shared" si="12"/>
        <v>4.3605931581265596</v>
      </c>
      <c r="L29" s="583">
        <f t="shared" si="12"/>
        <v>0.70474232858611074</v>
      </c>
      <c r="M29" s="583">
        <f t="shared" si="12"/>
        <v>15.783291733959771</v>
      </c>
    </row>
    <row r="30" spans="2:13" ht="13.5" customHeight="1" x14ac:dyDescent="0.25">
      <c r="B30" s="823" t="s">
        <v>526</v>
      </c>
      <c r="C30" s="981" t="s">
        <v>88</v>
      </c>
      <c r="D30" s="952" t="s">
        <v>4</v>
      </c>
      <c r="E30" s="781" t="s">
        <v>147</v>
      </c>
      <c r="F30" s="782">
        <f t="shared" si="0"/>
        <v>23956</v>
      </c>
      <c r="G30" s="805">
        <f>SUM(T.XII!I23)</f>
        <v>4221</v>
      </c>
      <c r="H30" s="784">
        <f>SUM(T.XII!I24)</f>
        <v>5354</v>
      </c>
      <c r="I30" s="784">
        <f>SUM(T.XII!I25)</f>
        <v>3546</v>
      </c>
      <c r="J30" s="784">
        <f>SUM(T.XII!I26)</f>
        <v>3710</v>
      </c>
      <c r="K30" s="785">
        <f>SUM(T.XII!I27)</f>
        <v>1958</v>
      </c>
      <c r="L30" s="785">
        <f>SUM(T.XII!I28)</f>
        <v>454</v>
      </c>
      <c r="M30" s="785">
        <f>SUM(T.XII!I29)</f>
        <v>4713</v>
      </c>
    </row>
    <row r="31" spans="2:13" x14ac:dyDescent="0.25">
      <c r="B31" s="823"/>
      <c r="C31" s="981"/>
      <c r="D31" s="952"/>
      <c r="E31" s="721" t="s">
        <v>148</v>
      </c>
      <c r="F31" s="601">
        <f t="shared" si="0"/>
        <v>100</v>
      </c>
      <c r="G31" s="589">
        <f t="shared" ref="G31:M31" si="13">G30*100/$F$30</f>
        <v>17.619802972115544</v>
      </c>
      <c r="H31" s="582">
        <f t="shared" si="13"/>
        <v>22.349307062948739</v>
      </c>
      <c r="I31" s="582">
        <f t="shared" si="13"/>
        <v>14.802137251627984</v>
      </c>
      <c r="J31" s="582">
        <f t="shared" si="13"/>
        <v>15.486725663716815</v>
      </c>
      <c r="K31" s="583">
        <f t="shared" si="13"/>
        <v>8.1733177492068787</v>
      </c>
      <c r="L31" s="583">
        <f t="shared" si="13"/>
        <v>1.8951410920020038</v>
      </c>
      <c r="M31" s="583">
        <f t="shared" si="13"/>
        <v>19.673568208382033</v>
      </c>
    </row>
    <row r="32" spans="2:13" x14ac:dyDescent="0.25">
      <c r="B32" s="572"/>
      <c r="C32" s="981"/>
      <c r="D32" s="976" t="s">
        <v>129</v>
      </c>
      <c r="E32" s="781" t="s">
        <v>147</v>
      </c>
      <c r="F32" s="782">
        <f t="shared" si="0"/>
        <v>15025</v>
      </c>
      <c r="G32" s="805">
        <f>SUM(T.XIII!I23)</f>
        <v>2954</v>
      </c>
      <c r="H32" s="784">
        <f>SUM(T.XIII!I24)</f>
        <v>3610</v>
      </c>
      <c r="I32" s="784">
        <f>SUM(T.XIII!I25)</f>
        <v>2228</v>
      </c>
      <c r="J32" s="784">
        <f>SUM(T.XIII!I26)</f>
        <v>2007</v>
      </c>
      <c r="K32" s="785">
        <f>SUM(T.XIII!I27)</f>
        <v>668</v>
      </c>
      <c r="L32" s="785">
        <f>SUM(T.XIII!I28)</f>
        <v>76</v>
      </c>
      <c r="M32" s="785">
        <f>SUM(T.XIII!I29)</f>
        <v>3482</v>
      </c>
    </row>
    <row r="33" spans="2:13" ht="15.75" thickBot="1" x14ac:dyDescent="0.3">
      <c r="B33" s="573"/>
      <c r="C33" s="984"/>
      <c r="D33" s="979"/>
      <c r="E33" s="722" t="s">
        <v>148</v>
      </c>
      <c r="F33" s="602">
        <f t="shared" si="0"/>
        <v>100</v>
      </c>
      <c r="G33" s="590">
        <f t="shared" ref="G33:M33" si="14">G32*100/$F$32</f>
        <v>19.660565723793678</v>
      </c>
      <c r="H33" s="592">
        <f t="shared" si="14"/>
        <v>24.026622296173045</v>
      </c>
      <c r="I33" s="592">
        <f t="shared" si="14"/>
        <v>14.828618968386023</v>
      </c>
      <c r="J33" s="592">
        <f t="shared" si="14"/>
        <v>13.357737104825292</v>
      </c>
      <c r="K33" s="593">
        <f t="shared" si="14"/>
        <v>4.4459234608985021</v>
      </c>
      <c r="L33" s="593">
        <f t="shared" si="14"/>
        <v>0.50582362728785357</v>
      </c>
      <c r="M33" s="593">
        <f t="shared" si="14"/>
        <v>23.174708818635608</v>
      </c>
    </row>
  </sheetData>
  <mergeCells count="22">
    <mergeCell ref="C30:C33"/>
    <mergeCell ref="D30:D31"/>
    <mergeCell ref="D32:D33"/>
    <mergeCell ref="D16:D17"/>
    <mergeCell ref="C18:C21"/>
    <mergeCell ref="D18:D19"/>
    <mergeCell ref="D20:D21"/>
    <mergeCell ref="C22:C25"/>
    <mergeCell ref="D22:D23"/>
    <mergeCell ref="D24:D25"/>
    <mergeCell ref="C14:C17"/>
    <mergeCell ref="D14:D15"/>
    <mergeCell ref="G4:K4"/>
    <mergeCell ref="C5:E5"/>
    <mergeCell ref="C26:C29"/>
    <mergeCell ref="D26:D27"/>
    <mergeCell ref="D28:D29"/>
    <mergeCell ref="D6:D7"/>
    <mergeCell ref="D8:D9"/>
    <mergeCell ref="C10:C13"/>
    <mergeCell ref="D10:D11"/>
    <mergeCell ref="D12:D13"/>
  </mergeCells>
  <printOptions horizontalCentered="1"/>
  <pageMargins left="0" right="0" top="0.6692913385826772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Q30"/>
  <sheetViews>
    <sheetView workbookViewId="0">
      <selection activeCell="B1" sqref="B1"/>
    </sheetView>
  </sheetViews>
  <sheetFormatPr defaultRowHeight="15" x14ac:dyDescent="0.25"/>
  <cols>
    <col min="1" max="1" width="3.7109375" style="11" customWidth="1"/>
    <col min="2" max="2" width="21.5703125" style="11" customWidth="1"/>
    <col min="3" max="4" width="9.140625" style="11" customWidth="1"/>
    <col min="5" max="6" width="9" style="11" customWidth="1"/>
    <col min="7" max="8" width="8.85546875" style="11" customWidth="1"/>
    <col min="9" max="9" width="13.140625" style="11" customWidth="1"/>
    <col min="10" max="10" width="9.85546875" style="11" customWidth="1"/>
    <col min="11" max="11" width="9.140625" style="11"/>
    <col min="12" max="12" width="9.28515625" style="11" customWidth="1"/>
    <col min="13" max="13" width="8.85546875" style="11" customWidth="1"/>
    <col min="14" max="14" width="5" style="155" customWidth="1"/>
    <col min="15" max="16384" width="9.140625" style="11"/>
  </cols>
  <sheetData>
    <row r="1" spans="2:17" x14ac:dyDescent="0.25">
      <c r="L1" s="436">
        <f>SUM(G7/T.I!F8*100)</f>
        <v>62.036045203791979</v>
      </c>
    </row>
    <row r="2" spans="2:17" x14ac:dyDescent="0.25">
      <c r="B2" s="11" t="s">
        <v>313</v>
      </c>
    </row>
    <row r="3" spans="2:17" x14ac:dyDescent="0.25">
      <c r="B3" s="11" t="s">
        <v>504</v>
      </c>
    </row>
    <row r="4" spans="2:17" ht="12.75" customHeight="1" thickBot="1" x14ac:dyDescent="0.3">
      <c r="J4" s="165"/>
    </row>
    <row r="5" spans="2:17" ht="24" customHeight="1" x14ac:dyDescent="0.25">
      <c r="B5" s="347" t="s">
        <v>189</v>
      </c>
      <c r="C5" s="986" t="s">
        <v>359</v>
      </c>
      <c r="D5" s="987"/>
      <c r="E5" s="986" t="s">
        <v>427</v>
      </c>
      <c r="F5" s="987"/>
      <c r="G5" s="986" t="s">
        <v>428</v>
      </c>
      <c r="H5" s="987"/>
      <c r="I5" s="378" t="s">
        <v>290</v>
      </c>
      <c r="J5" s="349"/>
    </row>
    <row r="6" spans="2:17" ht="37.5" customHeight="1" thickBot="1" x14ac:dyDescent="0.3">
      <c r="B6" s="348" t="s">
        <v>189</v>
      </c>
      <c r="C6" s="372" t="s">
        <v>4</v>
      </c>
      <c r="D6" s="373" t="s">
        <v>129</v>
      </c>
      <c r="E6" s="372" t="s">
        <v>4</v>
      </c>
      <c r="F6" s="373" t="s">
        <v>129</v>
      </c>
      <c r="G6" s="372" t="s">
        <v>4</v>
      </c>
      <c r="H6" s="373" t="s">
        <v>129</v>
      </c>
      <c r="I6" s="741" t="s">
        <v>198</v>
      </c>
      <c r="J6" s="344" t="s">
        <v>530</v>
      </c>
    </row>
    <row r="7" spans="2:17" ht="27.75" customHeight="1" thickBot="1" x14ac:dyDescent="0.3">
      <c r="B7" s="187" t="s">
        <v>26</v>
      </c>
      <c r="C7" s="51">
        <f t="shared" ref="C7:H7" si="0">SUM(C10:C30)</f>
        <v>50463</v>
      </c>
      <c r="D7" s="53">
        <f t="shared" si="0"/>
        <v>28274</v>
      </c>
      <c r="E7" s="51">
        <f t="shared" si="0"/>
        <v>52334</v>
      </c>
      <c r="F7" s="53">
        <f t="shared" si="0"/>
        <v>28560</v>
      </c>
      <c r="G7" s="51">
        <f>SUM(G10:G30)</f>
        <v>46331</v>
      </c>
      <c r="H7" s="53">
        <f t="shared" si="0"/>
        <v>25672</v>
      </c>
      <c r="I7" s="190">
        <f>SUM(G7-E7)</f>
        <v>-6003</v>
      </c>
      <c r="J7" s="189">
        <f>I7/E7*100</f>
        <v>-11.470554515229106</v>
      </c>
      <c r="L7" s="610"/>
      <c r="M7" s="467"/>
    </row>
    <row r="8" spans="2:17" ht="36.75" thickBot="1" x14ac:dyDescent="0.3">
      <c r="B8" s="559" t="s">
        <v>197</v>
      </c>
      <c r="C8" s="560">
        <v>7762</v>
      </c>
      <c r="D8" s="561">
        <v>4530</v>
      </c>
      <c r="E8" s="560">
        <v>8009</v>
      </c>
      <c r="F8" s="561">
        <v>4600</v>
      </c>
      <c r="G8" s="560">
        <v>7349</v>
      </c>
      <c r="H8" s="561">
        <v>4206</v>
      </c>
      <c r="I8" s="562">
        <f t="shared" ref="I8:I30" si="1">SUM(G8-E8)</f>
        <v>-660</v>
      </c>
      <c r="J8" s="563">
        <f t="shared" ref="J8:J30" si="2">I8/E8*100</f>
        <v>-8.2407291796728686</v>
      </c>
      <c r="L8" s="824" t="s">
        <v>523</v>
      </c>
      <c r="M8" s="824" t="s">
        <v>524</v>
      </c>
      <c r="O8" s="824" t="s">
        <v>523</v>
      </c>
      <c r="P8" s="824" t="s">
        <v>524</v>
      </c>
      <c r="Q8" s="155"/>
    </row>
    <row r="9" spans="2:17" ht="27.75" customHeight="1" thickBot="1" x14ac:dyDescent="0.3">
      <c r="B9" s="206" t="s">
        <v>199</v>
      </c>
      <c r="C9" s="374"/>
      <c r="D9" s="208"/>
      <c r="E9" s="374"/>
      <c r="F9" s="208"/>
      <c r="G9" s="207"/>
      <c r="H9" s="207"/>
      <c r="I9" s="208"/>
      <c r="J9" s="692"/>
      <c r="L9" s="826" t="s">
        <v>128</v>
      </c>
      <c r="M9" s="826" t="s">
        <v>128</v>
      </c>
      <c r="O9" s="826" t="s">
        <v>128</v>
      </c>
      <c r="P9" s="826" t="s">
        <v>128</v>
      </c>
      <c r="Q9" s="155"/>
    </row>
    <row r="10" spans="2:17" x14ac:dyDescent="0.25">
      <c r="B10" s="342" t="s">
        <v>27</v>
      </c>
      <c r="C10" s="44">
        <v>680</v>
      </c>
      <c r="D10" s="375">
        <v>372</v>
      </c>
      <c r="E10" s="44">
        <v>710</v>
      </c>
      <c r="F10" s="375">
        <v>392</v>
      </c>
      <c r="G10" s="44">
        <v>662</v>
      </c>
      <c r="H10" s="375">
        <v>369</v>
      </c>
      <c r="I10" s="379">
        <f t="shared" si="1"/>
        <v>-48</v>
      </c>
      <c r="J10" s="194">
        <f t="shared" si="2"/>
        <v>-6.7605633802816891</v>
      </c>
      <c r="L10" s="218">
        <f>RANK(G10,G10:G30,0)</f>
        <v>21</v>
      </c>
      <c r="M10" s="218">
        <f>RANK(G10,G10:G30,1)</f>
        <v>1</v>
      </c>
      <c r="N10" s="155">
        <v>1</v>
      </c>
      <c r="O10" s="218">
        <f>RANK(J10,J10:J30,0)</f>
        <v>2</v>
      </c>
      <c r="P10" s="218">
        <f>RANK(J10,J10:J30,1)</f>
        <v>20</v>
      </c>
      <c r="Q10" s="155">
        <v>1</v>
      </c>
    </row>
    <row r="11" spans="2:17" ht="16.5" customHeight="1" x14ac:dyDescent="0.25">
      <c r="B11" s="214" t="s">
        <v>28</v>
      </c>
      <c r="C11" s="13">
        <v>3769</v>
      </c>
      <c r="D11" s="376">
        <v>2179</v>
      </c>
      <c r="E11" s="13">
        <v>4015</v>
      </c>
      <c r="F11" s="376">
        <v>2195</v>
      </c>
      <c r="G11" s="13">
        <v>3550</v>
      </c>
      <c r="H11" s="376">
        <v>2001</v>
      </c>
      <c r="I11" s="380">
        <f t="shared" si="1"/>
        <v>-465</v>
      </c>
      <c r="J11" s="359">
        <f t="shared" si="2"/>
        <v>-11.581569115815691</v>
      </c>
      <c r="L11" s="9">
        <f>RANK(G11,G10:G30,0)</f>
        <v>2</v>
      </c>
      <c r="M11" s="9">
        <f>RANK(G11,G10:G30,1)</f>
        <v>20</v>
      </c>
      <c r="N11" s="155">
        <v>2</v>
      </c>
      <c r="O11" s="9">
        <f>RANK(J11,J10:J30,0)</f>
        <v>11</v>
      </c>
      <c r="P11" s="9">
        <f>RANK(J11,J10:J30,1)</f>
        <v>11</v>
      </c>
      <c r="Q11" s="155">
        <v>2</v>
      </c>
    </row>
    <row r="12" spans="2:17" ht="18" customHeight="1" x14ac:dyDescent="0.25">
      <c r="B12" s="214" t="s">
        <v>29</v>
      </c>
      <c r="C12" s="13">
        <v>2136</v>
      </c>
      <c r="D12" s="376">
        <v>1381</v>
      </c>
      <c r="E12" s="13">
        <v>2024</v>
      </c>
      <c r="F12" s="376">
        <v>1315</v>
      </c>
      <c r="G12" s="13">
        <v>1652</v>
      </c>
      <c r="H12" s="376">
        <v>1084</v>
      </c>
      <c r="I12" s="380">
        <f t="shared" si="1"/>
        <v>-372</v>
      </c>
      <c r="J12" s="359">
        <f t="shared" si="2"/>
        <v>-18.379446640316203</v>
      </c>
      <c r="L12" s="9">
        <f>RANK(G12,G10:G30,0)</f>
        <v>12</v>
      </c>
      <c r="M12" s="9">
        <f>RANK(G12,G10:G30,1)</f>
        <v>10</v>
      </c>
      <c r="N12" s="155">
        <v>3</v>
      </c>
      <c r="O12" s="9">
        <f>RANK(J12,J10:J30,0)</f>
        <v>19</v>
      </c>
      <c r="P12" s="9">
        <f>RANK(J12,J10:J30,1)</f>
        <v>3</v>
      </c>
      <c r="Q12" s="155">
        <v>3</v>
      </c>
    </row>
    <row r="13" spans="2:17" x14ac:dyDescent="0.25">
      <c r="B13" s="214" t="s">
        <v>30</v>
      </c>
      <c r="C13" s="13">
        <v>3862</v>
      </c>
      <c r="D13" s="376">
        <v>2093</v>
      </c>
      <c r="E13" s="13">
        <v>4039</v>
      </c>
      <c r="F13" s="376">
        <v>2147</v>
      </c>
      <c r="G13" s="13">
        <v>3531</v>
      </c>
      <c r="H13" s="376">
        <v>1941</v>
      </c>
      <c r="I13" s="380">
        <f t="shared" si="1"/>
        <v>-508</v>
      </c>
      <c r="J13" s="359">
        <f t="shared" si="2"/>
        <v>-12.577370636296111</v>
      </c>
      <c r="L13" s="9">
        <f>RANK(G13,G10:G30,0)</f>
        <v>3</v>
      </c>
      <c r="M13" s="9">
        <f>RANK(G13,G10:G30,1)</f>
        <v>19</v>
      </c>
      <c r="N13" s="155">
        <v>4</v>
      </c>
      <c r="O13" s="9">
        <f>RANK(J13,J10:J30,0)</f>
        <v>14</v>
      </c>
      <c r="P13" s="9">
        <f>RANK(J13,J10:J30,1)</f>
        <v>8</v>
      </c>
      <c r="Q13" s="155">
        <v>4</v>
      </c>
    </row>
    <row r="14" spans="2:17" x14ac:dyDescent="0.25">
      <c r="B14" s="214" t="s">
        <v>31</v>
      </c>
      <c r="C14" s="13">
        <v>3497</v>
      </c>
      <c r="D14" s="376">
        <v>2238</v>
      </c>
      <c r="E14" s="13">
        <v>3654</v>
      </c>
      <c r="F14" s="376">
        <v>2290</v>
      </c>
      <c r="G14" s="13">
        <v>3352</v>
      </c>
      <c r="H14" s="376">
        <v>2096</v>
      </c>
      <c r="I14" s="380">
        <f t="shared" si="1"/>
        <v>-302</v>
      </c>
      <c r="J14" s="359">
        <f t="shared" si="2"/>
        <v>-8.2649151614668863</v>
      </c>
      <c r="L14" s="9">
        <f>RANK(G14,G10:G30,0)</f>
        <v>5</v>
      </c>
      <c r="M14" s="9">
        <f>RANK(G14,G10:G30,1)</f>
        <v>17</v>
      </c>
      <c r="N14" s="155">
        <v>5</v>
      </c>
      <c r="O14" s="9">
        <f>RANK(J14,J10:J30,0)</f>
        <v>5</v>
      </c>
      <c r="P14" s="9">
        <f>RANK(J14,J10:J30,1)</f>
        <v>17</v>
      </c>
      <c r="Q14" s="155">
        <v>5</v>
      </c>
    </row>
    <row r="15" spans="2:17" ht="15.75" customHeight="1" x14ac:dyDescent="0.25">
      <c r="B15" s="214" t="s">
        <v>32</v>
      </c>
      <c r="C15" s="13">
        <v>1672</v>
      </c>
      <c r="D15" s="376">
        <v>939</v>
      </c>
      <c r="E15" s="13">
        <v>1719</v>
      </c>
      <c r="F15" s="376">
        <v>876</v>
      </c>
      <c r="G15" s="13">
        <v>1563</v>
      </c>
      <c r="H15" s="376">
        <v>845</v>
      </c>
      <c r="I15" s="380">
        <f t="shared" si="1"/>
        <v>-156</v>
      </c>
      <c r="J15" s="359">
        <f t="shared" si="2"/>
        <v>-9.0750436300174506</v>
      </c>
      <c r="L15" s="9">
        <f>RANK(G15,G10:G30,0)</f>
        <v>14</v>
      </c>
      <c r="M15" s="9">
        <f>RANK(G15,G10:G30,1)</f>
        <v>8</v>
      </c>
      <c r="N15" s="155">
        <v>6</v>
      </c>
      <c r="O15" s="9">
        <f>RANK(J15,J10:J30,0)</f>
        <v>7</v>
      </c>
      <c r="P15" s="9">
        <f>RANK(J15,J10:J30,1)</f>
        <v>15</v>
      </c>
      <c r="Q15" s="155">
        <v>6</v>
      </c>
    </row>
    <row r="16" spans="2:17" x14ac:dyDescent="0.25">
      <c r="B16" s="214" t="s">
        <v>33</v>
      </c>
      <c r="C16" s="13">
        <v>1898</v>
      </c>
      <c r="D16" s="376">
        <v>1075</v>
      </c>
      <c r="E16" s="13">
        <v>1950</v>
      </c>
      <c r="F16" s="376">
        <v>1069</v>
      </c>
      <c r="G16" s="13">
        <v>1596</v>
      </c>
      <c r="H16" s="376">
        <v>904</v>
      </c>
      <c r="I16" s="380">
        <f t="shared" si="1"/>
        <v>-354</v>
      </c>
      <c r="J16" s="359">
        <f t="shared" si="2"/>
        <v>-18.153846153846153</v>
      </c>
      <c r="L16" s="9">
        <f>RANK(G16,G10:G30,0)</f>
        <v>13</v>
      </c>
      <c r="M16" s="9">
        <f>RANK(G16,G10:G30,1)</f>
        <v>9</v>
      </c>
      <c r="N16" s="155">
        <v>7</v>
      </c>
      <c r="O16" s="9">
        <f>RANK(J16,J10:J30,0)</f>
        <v>18</v>
      </c>
      <c r="P16" s="9">
        <f>RANK(J16,J10:J30,1)</f>
        <v>4</v>
      </c>
      <c r="Q16" s="155">
        <v>7</v>
      </c>
    </row>
    <row r="17" spans="2:17" x14ac:dyDescent="0.25">
      <c r="B17" s="214" t="s">
        <v>34</v>
      </c>
      <c r="C17" s="13">
        <v>1340</v>
      </c>
      <c r="D17" s="376">
        <v>638</v>
      </c>
      <c r="E17" s="13">
        <v>1581</v>
      </c>
      <c r="F17" s="376">
        <v>768</v>
      </c>
      <c r="G17" s="13">
        <v>1321</v>
      </c>
      <c r="H17" s="376">
        <v>626</v>
      </c>
      <c r="I17" s="380">
        <f t="shared" si="1"/>
        <v>-260</v>
      </c>
      <c r="J17" s="359">
        <f t="shared" si="2"/>
        <v>-16.445287792536369</v>
      </c>
      <c r="L17" s="9">
        <f>RANK(G17,G10:G30,0)</f>
        <v>16</v>
      </c>
      <c r="M17" s="9">
        <f>RANK(G17,G10:G30,1)</f>
        <v>6</v>
      </c>
      <c r="N17" s="155">
        <v>8</v>
      </c>
      <c r="O17" s="9">
        <f>RANK(J17,J10:J30,0)</f>
        <v>17</v>
      </c>
      <c r="P17" s="9">
        <f>RANK(J17,J10:J30,1)</f>
        <v>5</v>
      </c>
      <c r="Q17" s="155">
        <v>8</v>
      </c>
    </row>
    <row r="18" spans="2:17" x14ac:dyDescent="0.25">
      <c r="B18" s="214" t="s">
        <v>35</v>
      </c>
      <c r="C18" s="13">
        <v>2735</v>
      </c>
      <c r="D18" s="376">
        <v>1422</v>
      </c>
      <c r="E18" s="13">
        <v>2785</v>
      </c>
      <c r="F18" s="376">
        <v>1417</v>
      </c>
      <c r="G18" s="13">
        <v>2521</v>
      </c>
      <c r="H18" s="376">
        <v>1333</v>
      </c>
      <c r="I18" s="380">
        <f t="shared" si="1"/>
        <v>-264</v>
      </c>
      <c r="J18" s="359">
        <f t="shared" si="2"/>
        <v>-9.4793536804308793</v>
      </c>
      <c r="L18" s="9">
        <f>RANK(G18,G10:G30,0)</f>
        <v>8</v>
      </c>
      <c r="M18" s="9">
        <f>RANK(G18,G10:G30,1)</f>
        <v>14</v>
      </c>
      <c r="N18" s="155">
        <v>9</v>
      </c>
      <c r="O18" s="9">
        <f>RANK(J18,J10:J30,0)</f>
        <v>9</v>
      </c>
      <c r="P18" s="9">
        <f>RANK(J18,J10:J30,1)</f>
        <v>13</v>
      </c>
      <c r="Q18" s="155">
        <v>9</v>
      </c>
    </row>
    <row r="19" spans="2:17" x14ac:dyDescent="0.25">
      <c r="B19" s="214" t="s">
        <v>36</v>
      </c>
      <c r="C19" s="13">
        <v>1287</v>
      </c>
      <c r="D19" s="376">
        <v>665</v>
      </c>
      <c r="E19" s="13">
        <v>1425</v>
      </c>
      <c r="F19" s="376">
        <v>724</v>
      </c>
      <c r="G19" s="13">
        <v>1125</v>
      </c>
      <c r="H19" s="376">
        <v>546</v>
      </c>
      <c r="I19" s="380">
        <f t="shared" si="1"/>
        <v>-300</v>
      </c>
      <c r="J19" s="359">
        <f t="shared" si="2"/>
        <v>-21.052631578947366</v>
      </c>
      <c r="L19" s="9">
        <f>RANK(G19,G10:G30,0)</f>
        <v>19</v>
      </c>
      <c r="M19" s="9">
        <f>RANK(G19,G10:G30,1)</f>
        <v>3</v>
      </c>
      <c r="N19" s="155">
        <v>10</v>
      </c>
      <c r="O19" s="9">
        <f>RANK(J19,J10:J30,0)</f>
        <v>21</v>
      </c>
      <c r="P19" s="9">
        <f>RANK(J19,J10:J30,1)</f>
        <v>1</v>
      </c>
      <c r="Q19" s="155">
        <v>10</v>
      </c>
    </row>
    <row r="20" spans="2:17" x14ac:dyDescent="0.25">
      <c r="B20" s="214" t="s">
        <v>37</v>
      </c>
      <c r="C20" s="13">
        <v>2542</v>
      </c>
      <c r="D20" s="376">
        <v>1322</v>
      </c>
      <c r="E20" s="13">
        <v>2803</v>
      </c>
      <c r="F20" s="376">
        <v>1430</v>
      </c>
      <c r="G20" s="13">
        <v>2422</v>
      </c>
      <c r="H20" s="376">
        <v>1257</v>
      </c>
      <c r="I20" s="380">
        <f t="shared" si="1"/>
        <v>-381</v>
      </c>
      <c r="J20" s="359">
        <f t="shared" si="2"/>
        <v>-13.592579379236533</v>
      </c>
      <c r="L20" s="9">
        <f>RANK(G20,G10:G30,0)</f>
        <v>9</v>
      </c>
      <c r="M20" s="9">
        <f>RANK(G20,G10:G30,1)</f>
        <v>13</v>
      </c>
      <c r="N20" s="155">
        <v>11</v>
      </c>
      <c r="O20" s="9">
        <f>RANK(J20,J10:J30,0)</f>
        <v>15</v>
      </c>
      <c r="P20" s="9">
        <f>RANK(J20,J10:J30,1)</f>
        <v>7</v>
      </c>
      <c r="Q20" s="155">
        <v>11</v>
      </c>
    </row>
    <row r="21" spans="2:17" x14ac:dyDescent="0.25">
      <c r="B21" s="214" t="s">
        <v>38</v>
      </c>
      <c r="C21" s="13">
        <v>1642</v>
      </c>
      <c r="D21" s="376">
        <v>1032</v>
      </c>
      <c r="E21" s="13">
        <v>1470</v>
      </c>
      <c r="F21" s="376">
        <v>902</v>
      </c>
      <c r="G21" s="13">
        <v>1298</v>
      </c>
      <c r="H21" s="376">
        <v>791</v>
      </c>
      <c r="I21" s="380">
        <f t="shared" si="1"/>
        <v>-172</v>
      </c>
      <c r="J21" s="359">
        <f t="shared" si="2"/>
        <v>-11.700680272108844</v>
      </c>
      <c r="L21" s="9">
        <f>RANK(G21,G10:G30,0)</f>
        <v>17</v>
      </c>
      <c r="M21" s="9">
        <f>RANK(G21,G10:G30,1)</f>
        <v>5</v>
      </c>
      <c r="N21" s="155">
        <v>12</v>
      </c>
      <c r="O21" s="9">
        <f>RANK(J21,J10:J30,0)</f>
        <v>13</v>
      </c>
      <c r="P21" s="9">
        <f>RANK(J21,J10:J30,1)</f>
        <v>9</v>
      </c>
      <c r="Q21" s="155">
        <v>12</v>
      </c>
    </row>
    <row r="22" spans="2:17" x14ac:dyDescent="0.25">
      <c r="B22" s="214" t="s">
        <v>39</v>
      </c>
      <c r="C22" s="13">
        <v>2363</v>
      </c>
      <c r="D22" s="376">
        <v>1274</v>
      </c>
      <c r="E22" s="13">
        <v>2513</v>
      </c>
      <c r="F22" s="376">
        <v>1330</v>
      </c>
      <c r="G22" s="13">
        <v>2288</v>
      </c>
      <c r="H22" s="376">
        <v>1213</v>
      </c>
      <c r="I22" s="380">
        <f t="shared" si="1"/>
        <v>-225</v>
      </c>
      <c r="J22" s="359">
        <f t="shared" si="2"/>
        <v>-8.9534421010744136</v>
      </c>
      <c r="L22" s="9">
        <f>RANK(G22,G10:G30,0)</f>
        <v>10</v>
      </c>
      <c r="M22" s="9">
        <f>RANK(G22,G10:G30,1)</f>
        <v>12</v>
      </c>
      <c r="N22" s="155">
        <v>13</v>
      </c>
      <c r="O22" s="9">
        <f>RANK(J22,J10:J30,0)</f>
        <v>6</v>
      </c>
      <c r="P22" s="9">
        <f>RANK(J22,J10:J30,1)</f>
        <v>16</v>
      </c>
      <c r="Q22" s="155">
        <v>13</v>
      </c>
    </row>
    <row r="23" spans="2:17" x14ac:dyDescent="0.25">
      <c r="B23" s="215" t="s">
        <v>40</v>
      </c>
      <c r="C23" s="13">
        <v>3734</v>
      </c>
      <c r="D23" s="376">
        <v>1959</v>
      </c>
      <c r="E23" s="13">
        <v>3691</v>
      </c>
      <c r="F23" s="376">
        <v>1916</v>
      </c>
      <c r="G23" s="13">
        <v>3415</v>
      </c>
      <c r="H23" s="376">
        <v>1812</v>
      </c>
      <c r="I23" s="380">
        <f t="shared" si="1"/>
        <v>-276</v>
      </c>
      <c r="J23" s="359">
        <f t="shared" si="2"/>
        <v>-7.4776483337848827</v>
      </c>
      <c r="L23" s="9">
        <f>RANK(G23,G10:G30,0)</f>
        <v>4</v>
      </c>
      <c r="M23" s="9">
        <f>RANK(G23,G10:G30,1)</f>
        <v>18</v>
      </c>
      <c r="N23" s="155">
        <v>14</v>
      </c>
      <c r="O23" s="9">
        <f>RANK(J23,J10:J30,0)</f>
        <v>3</v>
      </c>
      <c r="P23" s="9">
        <f>RANK(J23,J10:J30,1)</f>
        <v>19</v>
      </c>
      <c r="Q23" s="155">
        <v>14</v>
      </c>
    </row>
    <row r="24" spans="2:17" x14ac:dyDescent="0.25">
      <c r="B24" s="215" t="s">
        <v>41</v>
      </c>
      <c r="C24" s="13">
        <v>2893</v>
      </c>
      <c r="D24" s="376">
        <v>1672</v>
      </c>
      <c r="E24" s="13">
        <v>3041</v>
      </c>
      <c r="F24" s="376">
        <v>1712</v>
      </c>
      <c r="G24" s="13">
        <v>2729</v>
      </c>
      <c r="H24" s="376">
        <v>1607</v>
      </c>
      <c r="I24" s="380">
        <f t="shared" si="1"/>
        <v>-312</v>
      </c>
      <c r="J24" s="359">
        <f t="shared" si="2"/>
        <v>-10.259782966129563</v>
      </c>
      <c r="L24" s="9">
        <f>RANK(G24,G10:G30,0)</f>
        <v>7</v>
      </c>
      <c r="M24" s="9">
        <f>RANK(G24,G10:G30,1)</f>
        <v>15</v>
      </c>
      <c r="N24" s="155">
        <v>15</v>
      </c>
      <c r="O24" s="9">
        <f>RANK(J24,J10:J30,0)</f>
        <v>10</v>
      </c>
      <c r="P24" s="9">
        <f>RANK(J24,J10:J30,1)</f>
        <v>12</v>
      </c>
      <c r="Q24" s="155">
        <v>15</v>
      </c>
    </row>
    <row r="25" spans="2:17" x14ac:dyDescent="0.25">
      <c r="B25" s="215" t="s">
        <v>42</v>
      </c>
      <c r="C25" s="13">
        <v>2426</v>
      </c>
      <c r="D25" s="376">
        <v>1436</v>
      </c>
      <c r="E25" s="13">
        <v>2459</v>
      </c>
      <c r="F25" s="376">
        <v>1384</v>
      </c>
      <c r="G25" s="13">
        <v>2117</v>
      </c>
      <c r="H25" s="376">
        <v>1185</v>
      </c>
      <c r="I25" s="380">
        <f t="shared" si="1"/>
        <v>-342</v>
      </c>
      <c r="J25" s="359">
        <f t="shared" si="2"/>
        <v>-13.908092720618138</v>
      </c>
      <c r="L25" s="9">
        <f>RANK(G25,G10:G30,0)</f>
        <v>11</v>
      </c>
      <c r="M25" s="9">
        <f>RANK(G25,G10:G30,1)</f>
        <v>11</v>
      </c>
      <c r="N25" s="155">
        <v>16</v>
      </c>
      <c r="O25" s="9">
        <f>RANK(J25,J10:J30,0)</f>
        <v>16</v>
      </c>
      <c r="P25" s="9">
        <f>RANK(J25,J10:J30,1)</f>
        <v>6</v>
      </c>
      <c r="Q25" s="155">
        <v>16</v>
      </c>
    </row>
    <row r="26" spans="2:17" x14ac:dyDescent="0.25">
      <c r="B26" s="215" t="s">
        <v>43</v>
      </c>
      <c r="C26" s="13">
        <v>5020</v>
      </c>
      <c r="D26" s="376">
        <v>2561</v>
      </c>
      <c r="E26" s="13">
        <v>5265</v>
      </c>
      <c r="F26" s="376">
        <v>2724</v>
      </c>
      <c r="G26" s="13">
        <v>4770</v>
      </c>
      <c r="H26" s="376">
        <v>2410</v>
      </c>
      <c r="I26" s="380">
        <f t="shared" si="1"/>
        <v>-495</v>
      </c>
      <c r="J26" s="359">
        <f t="shared" si="2"/>
        <v>-9.4017094017094021</v>
      </c>
      <c r="L26" s="9">
        <f>RANK(G26,G10:G30,0)</f>
        <v>1</v>
      </c>
      <c r="M26" s="9">
        <f>RANK(G26,G10:G30,1)</f>
        <v>21</v>
      </c>
      <c r="N26" s="155">
        <v>17</v>
      </c>
      <c r="O26" s="9">
        <f>RANK(J26,J10:J30,0)</f>
        <v>8</v>
      </c>
      <c r="P26" s="9">
        <f>RANK(J26,J10:J30,1)</f>
        <v>14</v>
      </c>
      <c r="Q26" s="155">
        <v>17</v>
      </c>
    </row>
    <row r="27" spans="2:17" x14ac:dyDescent="0.25">
      <c r="B27" s="215" t="s">
        <v>44</v>
      </c>
      <c r="C27" s="13">
        <v>1549</v>
      </c>
      <c r="D27" s="376">
        <v>866</v>
      </c>
      <c r="E27" s="13">
        <v>1614</v>
      </c>
      <c r="F27" s="376">
        <v>898</v>
      </c>
      <c r="G27" s="13">
        <v>1487</v>
      </c>
      <c r="H27" s="376">
        <v>813</v>
      </c>
      <c r="I27" s="380">
        <f t="shared" si="1"/>
        <v>-127</v>
      </c>
      <c r="J27" s="359">
        <f t="shared" si="2"/>
        <v>-7.8686493184634445</v>
      </c>
      <c r="L27" s="9">
        <f>RANK(G27,G10:G30,0)</f>
        <v>15</v>
      </c>
      <c r="M27" s="9">
        <f>RANK(G27,G10:G30,1)</f>
        <v>7</v>
      </c>
      <c r="N27" s="155">
        <v>18</v>
      </c>
      <c r="O27" s="9">
        <f>RANK(J27,J10:J30,0)</f>
        <v>4</v>
      </c>
      <c r="P27" s="9">
        <f>RANK(J27,J10:J30,1)</f>
        <v>18</v>
      </c>
      <c r="Q27" s="155">
        <v>18</v>
      </c>
    </row>
    <row r="28" spans="2:17" x14ac:dyDescent="0.25">
      <c r="B28" s="215" t="s">
        <v>45</v>
      </c>
      <c r="C28" s="13">
        <v>921</v>
      </c>
      <c r="D28" s="376">
        <v>537</v>
      </c>
      <c r="E28" s="13">
        <v>991</v>
      </c>
      <c r="F28" s="376">
        <v>554</v>
      </c>
      <c r="G28" s="13">
        <v>785</v>
      </c>
      <c r="H28" s="376">
        <v>465</v>
      </c>
      <c r="I28" s="380">
        <f t="shared" si="1"/>
        <v>-206</v>
      </c>
      <c r="J28" s="359">
        <f t="shared" si="2"/>
        <v>-20.787083753784056</v>
      </c>
      <c r="L28" s="9">
        <f>RANK(G28,G10:G30,0)</f>
        <v>20</v>
      </c>
      <c r="M28" s="9">
        <f>RANK(G28,G10:G30,1)</f>
        <v>2</v>
      </c>
      <c r="N28" s="155">
        <v>19</v>
      </c>
      <c r="O28" s="9">
        <f>RANK(J28,J10:J30,0)</f>
        <v>20</v>
      </c>
      <c r="P28" s="9">
        <f>RANK(J28,J10:J30,1)</f>
        <v>2</v>
      </c>
      <c r="Q28" s="155">
        <v>19</v>
      </c>
    </row>
    <row r="29" spans="2:17" x14ac:dyDescent="0.25">
      <c r="B29" s="215" t="s">
        <v>46</v>
      </c>
      <c r="C29" s="13">
        <v>3256</v>
      </c>
      <c r="D29" s="376">
        <v>1855</v>
      </c>
      <c r="E29" s="13">
        <v>3330</v>
      </c>
      <c r="F29" s="376">
        <v>1790</v>
      </c>
      <c r="G29" s="13">
        <v>2942</v>
      </c>
      <c r="H29" s="376">
        <v>1663</v>
      </c>
      <c r="I29" s="380">
        <f t="shared" si="1"/>
        <v>-388</v>
      </c>
      <c r="J29" s="359">
        <f t="shared" si="2"/>
        <v>-11.651651651651651</v>
      </c>
      <c r="L29" s="9">
        <f>RANK(G29,G10:G30,0)</f>
        <v>6</v>
      </c>
      <c r="M29" s="9">
        <f>RANK(G29,G10:G30,1)</f>
        <v>16</v>
      </c>
      <c r="N29" s="155">
        <v>20</v>
      </c>
      <c r="O29" s="9">
        <f>RANK(J29,J10:J30,0)</f>
        <v>12</v>
      </c>
      <c r="P29" s="9">
        <f>RANK(J29,J10:J30,1)</f>
        <v>10</v>
      </c>
      <c r="Q29" s="155">
        <v>20</v>
      </c>
    </row>
    <row r="30" spans="2:17" ht="15.75" thickBot="1" x14ac:dyDescent="0.3">
      <c r="B30" s="216" t="s">
        <v>47</v>
      </c>
      <c r="C30" s="20">
        <v>1241</v>
      </c>
      <c r="D30" s="377">
        <v>758</v>
      </c>
      <c r="E30" s="20">
        <v>1255</v>
      </c>
      <c r="F30" s="377">
        <v>727</v>
      </c>
      <c r="G30" s="20">
        <v>1205</v>
      </c>
      <c r="H30" s="377">
        <v>711</v>
      </c>
      <c r="I30" s="381">
        <f t="shared" si="1"/>
        <v>-50</v>
      </c>
      <c r="J30" s="159">
        <f t="shared" si="2"/>
        <v>-3.9840637450199203</v>
      </c>
      <c r="L30" s="9">
        <f>RANK(G30,G10:G30,0)</f>
        <v>18</v>
      </c>
      <c r="M30" s="9">
        <f>RANK(G30,G10:G30,1)</f>
        <v>4</v>
      </c>
      <c r="N30" s="155">
        <v>21</v>
      </c>
      <c r="O30" s="9">
        <f>RANK(J30,J10:J30,0)</f>
        <v>1</v>
      </c>
      <c r="P30" s="9">
        <f>RANK(J30,J10:J30,1)</f>
        <v>21</v>
      </c>
      <c r="Q30" s="155">
        <v>21</v>
      </c>
    </row>
  </sheetData>
  <mergeCells count="3">
    <mergeCell ref="C5:D5"/>
    <mergeCell ref="G5:H5"/>
    <mergeCell ref="E5:F5"/>
  </mergeCells>
  <printOptions horizontalCentered="1"/>
  <pageMargins left="0" right="0" top="1.0236220472440944" bottom="0.31496062992125984" header="0.31496062992125984" footer="0.31496062992125984"/>
  <pageSetup paperSize="9" scale="9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O32"/>
  <sheetViews>
    <sheetView workbookViewId="0">
      <selection activeCell="B1" sqref="B1"/>
    </sheetView>
  </sheetViews>
  <sheetFormatPr defaultRowHeight="15" x14ac:dyDescent="0.25"/>
  <cols>
    <col min="1" max="1" width="3.28515625" style="11" customWidth="1"/>
    <col min="2" max="2" width="49.28515625" style="11" customWidth="1"/>
    <col min="3" max="3" width="10.85546875" style="11" customWidth="1"/>
    <col min="4" max="4" width="7.85546875" style="11" customWidth="1"/>
    <col min="5" max="5" width="9.28515625" style="11" bestFit="1" customWidth="1"/>
    <col min="6" max="6" width="7.85546875" style="11" customWidth="1"/>
    <col min="7" max="7" width="10.5703125" style="11" bestFit="1" customWidth="1"/>
    <col min="8" max="8" width="8" style="11" customWidth="1"/>
    <col min="9" max="9" width="9.28515625" style="11" bestFit="1" customWidth="1"/>
    <col min="10" max="10" width="8.7109375" style="11" customWidth="1"/>
    <col min="11" max="11" width="10" style="11" bestFit="1" customWidth="1"/>
    <col min="12" max="12" width="7.28515625" style="11" customWidth="1"/>
    <col min="13" max="13" width="9.28515625" style="11" bestFit="1" customWidth="1"/>
    <col min="14" max="14" width="7" style="11" customWidth="1"/>
    <col min="15" max="16384" width="9.140625" style="11"/>
  </cols>
  <sheetData>
    <row r="1" spans="2:15" ht="12.75" customHeight="1" x14ac:dyDescent="0.25"/>
    <row r="2" spans="2:15" x14ac:dyDescent="0.25">
      <c r="B2" s="995" t="s">
        <v>378</v>
      </c>
      <c r="C2" s="995"/>
      <c r="D2" s="995"/>
      <c r="E2" s="995"/>
      <c r="F2" s="995"/>
      <c r="G2" s="995"/>
      <c r="H2" s="995"/>
      <c r="I2" s="995"/>
      <c r="J2" s="995"/>
      <c r="K2" s="995"/>
      <c r="L2" s="995"/>
      <c r="M2" s="995"/>
      <c r="N2" s="995"/>
    </row>
    <row r="3" spans="2:15" ht="15.75" customHeight="1" thickBot="1" x14ac:dyDescent="0.3">
      <c r="B3" s="186" t="s">
        <v>445</v>
      </c>
      <c r="C3" s="184"/>
      <c r="D3" s="184"/>
      <c r="E3" s="184"/>
      <c r="F3" s="184"/>
      <c r="K3" s="165"/>
      <c r="L3" s="165"/>
      <c r="M3" s="165"/>
      <c r="N3" s="165"/>
    </row>
    <row r="4" spans="2:15" x14ac:dyDescent="0.25">
      <c r="B4" s="988" t="s">
        <v>143</v>
      </c>
      <c r="C4" s="999" t="s">
        <v>359</v>
      </c>
      <c r="D4" s="1000"/>
      <c r="E4" s="1000"/>
      <c r="F4" s="1001"/>
      <c r="G4" s="996" t="s">
        <v>428</v>
      </c>
      <c r="H4" s="997"/>
      <c r="I4" s="997"/>
      <c r="J4" s="998"/>
      <c r="K4" s="1002" t="s">
        <v>150</v>
      </c>
      <c r="L4" s="1000"/>
      <c r="M4" s="1000"/>
      <c r="N4" s="1001"/>
    </row>
    <row r="5" spans="2:15" ht="27.75" customHeight="1" x14ac:dyDescent="0.25">
      <c r="B5" s="989"/>
      <c r="C5" s="1003" t="s">
        <v>4</v>
      </c>
      <c r="D5" s="992"/>
      <c r="E5" s="993" t="s">
        <v>129</v>
      </c>
      <c r="F5" s="994"/>
      <c r="G5" s="1003" t="s">
        <v>4</v>
      </c>
      <c r="H5" s="992"/>
      <c r="I5" s="993" t="s">
        <v>129</v>
      </c>
      <c r="J5" s="994"/>
      <c r="K5" s="991" t="s">
        <v>4</v>
      </c>
      <c r="L5" s="992"/>
      <c r="M5" s="993" t="s">
        <v>129</v>
      </c>
      <c r="N5" s="994"/>
    </row>
    <row r="6" spans="2:15" ht="27.75" customHeight="1" thickBot="1" x14ac:dyDescent="0.3">
      <c r="B6" s="990"/>
      <c r="C6" s="209" t="s">
        <v>147</v>
      </c>
      <c r="D6" s="210" t="s">
        <v>148</v>
      </c>
      <c r="E6" s="212" t="s">
        <v>147</v>
      </c>
      <c r="F6" s="211" t="s">
        <v>148</v>
      </c>
      <c r="G6" s="209" t="s">
        <v>147</v>
      </c>
      <c r="H6" s="210" t="s">
        <v>148</v>
      </c>
      <c r="I6" s="212" t="s">
        <v>147</v>
      </c>
      <c r="J6" s="211" t="s">
        <v>148</v>
      </c>
      <c r="K6" s="212" t="s">
        <v>147</v>
      </c>
      <c r="L6" s="210" t="s">
        <v>148</v>
      </c>
      <c r="M6" s="212" t="s">
        <v>147</v>
      </c>
      <c r="N6" s="211" t="s">
        <v>148</v>
      </c>
    </row>
    <row r="7" spans="2:15" ht="18.75" x14ac:dyDescent="0.3">
      <c r="B7" s="323" t="s">
        <v>146</v>
      </c>
      <c r="C7" s="324">
        <v>81606</v>
      </c>
      <c r="D7" s="112">
        <v>100</v>
      </c>
      <c r="E7" s="55">
        <v>45176</v>
      </c>
      <c r="F7" s="113">
        <v>100</v>
      </c>
      <c r="G7" s="324">
        <v>74684</v>
      </c>
      <c r="H7" s="112">
        <v>100</v>
      </c>
      <c r="I7" s="55">
        <v>40995</v>
      </c>
      <c r="J7" s="113">
        <v>100</v>
      </c>
      <c r="K7" s="325">
        <f>G7-C7</f>
        <v>-6922</v>
      </c>
      <c r="L7" s="326">
        <f>K7/C7*100</f>
        <v>-8.4822194446486776</v>
      </c>
      <c r="M7" s="327">
        <f>I7-E7</f>
        <v>-4181</v>
      </c>
      <c r="N7" s="328">
        <f>M7/E7*100</f>
        <v>-9.2549141136886846</v>
      </c>
    </row>
    <row r="8" spans="2:15" ht="16.5" customHeight="1" thickBot="1" x14ac:dyDescent="0.3">
      <c r="B8" s="316" t="s">
        <v>278</v>
      </c>
      <c r="C8" s="3">
        <v>72184</v>
      </c>
      <c r="D8" s="313" t="s">
        <v>128</v>
      </c>
      <c r="E8" s="5">
        <v>40830</v>
      </c>
      <c r="F8" s="317" t="s">
        <v>128</v>
      </c>
      <c r="G8" s="3">
        <v>65446</v>
      </c>
      <c r="H8" s="313" t="s">
        <v>128</v>
      </c>
      <c r="I8" s="5">
        <v>36937</v>
      </c>
      <c r="J8" s="317" t="s">
        <v>128</v>
      </c>
      <c r="K8" s="126">
        <f>SUM(G8)-C8</f>
        <v>-6738</v>
      </c>
      <c r="L8" s="314">
        <f>K8/C8*100</f>
        <v>-9.334478554804388</v>
      </c>
      <c r="M8" s="127">
        <f>SUM(I8)-E8</f>
        <v>-3893</v>
      </c>
      <c r="N8" s="315">
        <f>M8/E8*100</f>
        <v>-9.5346558902767562</v>
      </c>
    </row>
    <row r="9" spans="2:15" ht="16.5" customHeight="1" thickBot="1" x14ac:dyDescent="0.3">
      <c r="B9" s="564" t="s">
        <v>62</v>
      </c>
      <c r="C9" s="565"/>
      <c r="D9" s="566"/>
      <c r="E9" s="565"/>
      <c r="F9" s="566"/>
      <c r="G9" s="565"/>
      <c r="H9" s="566"/>
      <c r="I9" s="565"/>
      <c r="J9" s="566"/>
      <c r="K9" s="567"/>
      <c r="L9" s="568"/>
      <c r="M9" s="567"/>
      <c r="N9" s="569"/>
    </row>
    <row r="10" spans="2:15" x14ac:dyDescent="0.25">
      <c r="B10" s="298" t="s">
        <v>280</v>
      </c>
      <c r="C10" s="299">
        <v>22846</v>
      </c>
      <c r="D10" s="302">
        <f>SUM(C10*100/C7)</f>
        <v>27.995490527657282</v>
      </c>
      <c r="E10" s="301">
        <v>13850</v>
      </c>
      <c r="F10" s="304">
        <f>SUM(E10*100/E7)</f>
        <v>30.657871436160793</v>
      </c>
      <c r="G10" s="299">
        <v>20423</v>
      </c>
      <c r="H10" s="319">
        <f>SUM(G10*100/G7)</f>
        <v>27.345883991216326</v>
      </c>
      <c r="I10" s="301">
        <v>12212</v>
      </c>
      <c r="J10" s="319">
        <f>SUM(I10*100/I7)</f>
        <v>29.788998658372972</v>
      </c>
      <c r="K10" s="305">
        <f>G10-C10</f>
        <v>-2423</v>
      </c>
      <c r="L10" s="319">
        <f>K10/C10*100</f>
        <v>-10.605795325221045</v>
      </c>
      <c r="M10" s="300">
        <f t="shared" ref="M10:M17" si="0">I10-E10</f>
        <v>-1638</v>
      </c>
      <c r="N10" s="321">
        <f t="shared" ref="N10:N17" si="1">M10/E10*100</f>
        <v>-11.826714801444044</v>
      </c>
      <c r="O10" s="825">
        <f>SUM(D10-H10)</f>
        <v>0.64960653644095601</v>
      </c>
    </row>
    <row r="11" spans="2:15" x14ac:dyDescent="0.25">
      <c r="B11" s="185" t="s">
        <v>279</v>
      </c>
      <c r="C11" s="171">
        <v>10250</v>
      </c>
      <c r="D11" s="167">
        <f>SUM(C11*100/C7)</f>
        <v>12.560350954586673</v>
      </c>
      <c r="E11" s="172">
        <v>5637</v>
      </c>
      <c r="F11" s="168">
        <f>SUM(E11*100/E7)</f>
        <v>12.477864352753674</v>
      </c>
      <c r="G11" s="171">
        <v>9157</v>
      </c>
      <c r="H11" s="167">
        <f>SUM(G11*100/G7)</f>
        <v>12.260992983771624</v>
      </c>
      <c r="I11" s="172">
        <v>4943</v>
      </c>
      <c r="J11" s="167">
        <f>SUM(I11*100/I7)</f>
        <v>12.057567996097085</v>
      </c>
      <c r="K11" s="123">
        <f t="shared" ref="K11:K17" si="2">G11-C11</f>
        <v>-1093</v>
      </c>
      <c r="L11" s="222">
        <f>K11/C11*100</f>
        <v>-10.663414634146342</v>
      </c>
      <c r="M11" s="124">
        <f t="shared" si="0"/>
        <v>-694</v>
      </c>
      <c r="N11" s="122">
        <f t="shared" si="1"/>
        <v>-12.311513216249779</v>
      </c>
    </row>
    <row r="12" spans="2:15" x14ac:dyDescent="0.25">
      <c r="B12" s="170" t="s">
        <v>281</v>
      </c>
      <c r="C12" s="171">
        <v>49165</v>
      </c>
      <c r="D12" s="167">
        <f>SUM(C12*100/C7)</f>
        <v>60.246795578756462</v>
      </c>
      <c r="E12" s="172">
        <v>29038</v>
      </c>
      <c r="F12" s="168">
        <f>SUM(E12*100/E7)</f>
        <v>64.277492473879931</v>
      </c>
      <c r="G12" s="171">
        <v>43421</v>
      </c>
      <c r="H12" s="167">
        <f>SUM(G12*100/G7)</f>
        <v>58.139628300573079</v>
      </c>
      <c r="I12" s="172">
        <v>25797</v>
      </c>
      <c r="J12" s="167">
        <f>SUM(I12*100/I7)</f>
        <v>62.927186242224664</v>
      </c>
      <c r="K12" s="123">
        <f>G12-C12</f>
        <v>-5744</v>
      </c>
      <c r="L12" s="222">
        <f t="shared" ref="L12:L17" si="3">K12/C12*100</f>
        <v>-11.68310790196278</v>
      </c>
      <c r="M12" s="124">
        <f t="shared" si="0"/>
        <v>-3241</v>
      </c>
      <c r="N12" s="122">
        <f t="shared" si="1"/>
        <v>-11.161236999793374</v>
      </c>
      <c r="O12" s="825">
        <f>SUM(D12-H12)</f>
        <v>2.1071672781833826</v>
      </c>
    </row>
    <row r="13" spans="2:15" x14ac:dyDescent="0.25">
      <c r="B13" s="170" t="s">
        <v>282</v>
      </c>
      <c r="C13" s="171">
        <v>19901</v>
      </c>
      <c r="D13" s="167">
        <f>SUM(C13*100/C7)</f>
        <v>24.386687253388232</v>
      </c>
      <c r="E13" s="172">
        <v>7718</v>
      </c>
      <c r="F13" s="168">
        <f>SUM(E13*100/E7)</f>
        <v>17.084292544714007</v>
      </c>
      <c r="G13" s="171">
        <v>18193</v>
      </c>
      <c r="H13" s="167">
        <f>SUM(G13*100/G7)</f>
        <v>24.359970006962669</v>
      </c>
      <c r="I13" s="172">
        <v>6964</v>
      </c>
      <c r="J13" s="167">
        <f>SUM(I13*100/I7)</f>
        <v>16.987437492377119</v>
      </c>
      <c r="K13" s="123">
        <f t="shared" si="2"/>
        <v>-1708</v>
      </c>
      <c r="L13" s="222">
        <f t="shared" si="3"/>
        <v>-8.5824832922968692</v>
      </c>
      <c r="M13" s="124">
        <f t="shared" si="0"/>
        <v>-754</v>
      </c>
      <c r="N13" s="122">
        <f t="shared" si="1"/>
        <v>-9.7693703031873547</v>
      </c>
      <c r="O13" s="848">
        <f>SUM(D13-H13)</f>
        <v>2.671724642556228E-2</v>
      </c>
    </row>
    <row r="14" spans="2:15" x14ac:dyDescent="0.25">
      <c r="B14" s="170" t="s">
        <v>283</v>
      </c>
      <c r="C14" s="174">
        <v>1421</v>
      </c>
      <c r="D14" s="167">
        <f>SUM(C14*100/C7)</f>
        <v>1.7412935323383085</v>
      </c>
      <c r="E14" s="172">
        <v>888</v>
      </c>
      <c r="F14" s="168">
        <f>SUM(E14*100/E7)</f>
        <v>1.9656454754737029</v>
      </c>
      <c r="G14" s="171">
        <v>1163</v>
      </c>
      <c r="H14" s="320">
        <f>SUM(G14*100/G7)</f>
        <v>1.557227786406727</v>
      </c>
      <c r="I14" s="172">
        <v>705</v>
      </c>
      <c r="J14" s="320">
        <f>SUM(I14*100/I7)</f>
        <v>1.7197219173069886</v>
      </c>
      <c r="K14" s="169">
        <f t="shared" si="2"/>
        <v>-258</v>
      </c>
      <c r="L14" s="320">
        <f t="shared" si="3"/>
        <v>-18.156228008444756</v>
      </c>
      <c r="M14" s="166">
        <f t="shared" si="0"/>
        <v>-183</v>
      </c>
      <c r="N14" s="322">
        <f t="shared" si="1"/>
        <v>-20.608108108108109</v>
      </c>
    </row>
    <row r="15" spans="2:15" ht="15.75" customHeight="1" x14ac:dyDescent="0.25">
      <c r="B15" s="170" t="s">
        <v>284</v>
      </c>
      <c r="C15" s="171">
        <v>17009</v>
      </c>
      <c r="D15" s="167">
        <f>SUM(C15*100/C7)</f>
        <v>20.842830184055092</v>
      </c>
      <c r="E15" s="172">
        <v>14329</v>
      </c>
      <c r="F15" s="168">
        <f>SUM(E15*100/E7)</f>
        <v>31.718168939259783</v>
      </c>
      <c r="G15" s="171">
        <v>16175</v>
      </c>
      <c r="H15" s="320">
        <f>SUM(G15*100/G7)</f>
        <v>21.657918697445236</v>
      </c>
      <c r="I15" s="172">
        <v>13690</v>
      </c>
      <c r="J15" s="320">
        <f>SUM(I15*100/I7)</f>
        <v>33.394316380046348</v>
      </c>
      <c r="K15" s="169">
        <f t="shared" si="2"/>
        <v>-834</v>
      </c>
      <c r="L15" s="320">
        <f t="shared" si="3"/>
        <v>-4.9032864953847959</v>
      </c>
      <c r="M15" s="166">
        <f t="shared" si="0"/>
        <v>-639</v>
      </c>
      <c r="N15" s="322">
        <f t="shared" si="1"/>
        <v>-4.4594877521111034</v>
      </c>
    </row>
    <row r="16" spans="2:15" ht="30" x14ac:dyDescent="0.25">
      <c r="B16" s="170" t="s">
        <v>285</v>
      </c>
      <c r="C16" s="171">
        <v>145</v>
      </c>
      <c r="D16" s="167">
        <f>SUM(C16*100/C7)</f>
        <v>0.17768301350390903</v>
      </c>
      <c r="E16" s="172">
        <v>100</v>
      </c>
      <c r="F16" s="168">
        <f>SUM(E16*100/E7)</f>
        <v>0.22135647246325482</v>
      </c>
      <c r="G16" s="171">
        <v>169</v>
      </c>
      <c r="H16" s="320">
        <f>SUM(G16*100/G7)</f>
        <v>0.22628675486047881</v>
      </c>
      <c r="I16" s="172">
        <v>121</v>
      </c>
      <c r="J16" s="320">
        <f>SUM(I16*100/I7)</f>
        <v>0.29515794609098672</v>
      </c>
      <c r="K16" s="169">
        <f t="shared" si="2"/>
        <v>24</v>
      </c>
      <c r="L16" s="320">
        <f t="shared" si="3"/>
        <v>16.551724137931036</v>
      </c>
      <c r="M16" s="166">
        <f t="shared" si="0"/>
        <v>21</v>
      </c>
      <c r="N16" s="322">
        <f t="shared" si="1"/>
        <v>21</v>
      </c>
    </row>
    <row r="17" spans="2:15" ht="15.75" thickBot="1" x14ac:dyDescent="0.3">
      <c r="B17" s="176" t="s">
        <v>286</v>
      </c>
      <c r="C17" s="177">
        <v>3850</v>
      </c>
      <c r="D17" s="178">
        <f>SUM(C17*100/C7)</f>
        <v>4.7177903585520671</v>
      </c>
      <c r="E17" s="179">
        <v>1736</v>
      </c>
      <c r="F17" s="318">
        <f>SUM(E17*100/E7)</f>
        <v>3.8427483619621037</v>
      </c>
      <c r="G17" s="177">
        <v>3590</v>
      </c>
      <c r="H17" s="178">
        <f>SUM(G17*100/G7)</f>
        <v>4.8069198221841356</v>
      </c>
      <c r="I17" s="179">
        <v>1641</v>
      </c>
      <c r="J17" s="178">
        <f>SUM(I17*100/I7)</f>
        <v>4.0029271862422249</v>
      </c>
      <c r="K17" s="125">
        <f t="shared" si="2"/>
        <v>-260</v>
      </c>
      <c r="L17" s="224">
        <f t="shared" si="3"/>
        <v>-6.7532467532467528</v>
      </c>
      <c r="M17" s="127">
        <f t="shared" si="0"/>
        <v>-95</v>
      </c>
      <c r="N17" s="128">
        <f t="shared" si="1"/>
        <v>-5.4723502304147464</v>
      </c>
    </row>
    <row r="18" spans="2:15" ht="12.75" customHeight="1" thickBot="1" x14ac:dyDescent="0.3">
      <c r="B18" s="186"/>
      <c r="C18" s="181"/>
      <c r="D18" s="182"/>
      <c r="E18" s="181"/>
      <c r="F18" s="182"/>
      <c r="G18" s="181"/>
      <c r="H18" s="183"/>
      <c r="I18" s="181"/>
      <c r="J18" s="183"/>
      <c r="K18" s="183"/>
      <c r="L18" s="183"/>
      <c r="M18" s="183"/>
      <c r="N18" s="183"/>
    </row>
    <row r="19" spans="2:15" ht="30" customHeight="1" x14ac:dyDescent="0.25">
      <c r="B19" s="988" t="s">
        <v>143</v>
      </c>
      <c r="C19" s="999" t="s">
        <v>427</v>
      </c>
      <c r="D19" s="1000"/>
      <c r="E19" s="1000"/>
      <c r="F19" s="1001"/>
      <c r="G19" s="996" t="s">
        <v>428</v>
      </c>
      <c r="H19" s="997"/>
      <c r="I19" s="997"/>
      <c r="J19" s="998"/>
      <c r="K19" s="1002" t="s">
        <v>150</v>
      </c>
      <c r="L19" s="1000"/>
      <c r="M19" s="1000"/>
      <c r="N19" s="1001"/>
    </row>
    <row r="20" spans="2:15" x14ac:dyDescent="0.25">
      <c r="B20" s="989"/>
      <c r="C20" s="1003" t="s">
        <v>4</v>
      </c>
      <c r="D20" s="992"/>
      <c r="E20" s="993" t="s">
        <v>129</v>
      </c>
      <c r="F20" s="994"/>
      <c r="G20" s="1003" t="s">
        <v>4</v>
      </c>
      <c r="H20" s="992"/>
      <c r="I20" s="993" t="s">
        <v>129</v>
      </c>
      <c r="J20" s="994"/>
      <c r="K20" s="991" t="s">
        <v>4</v>
      </c>
      <c r="L20" s="992"/>
      <c r="M20" s="993" t="s">
        <v>129</v>
      </c>
      <c r="N20" s="994"/>
    </row>
    <row r="21" spans="2:15" ht="15.75" thickBot="1" x14ac:dyDescent="0.3">
      <c r="B21" s="990"/>
      <c r="C21" s="209" t="s">
        <v>147</v>
      </c>
      <c r="D21" s="210" t="s">
        <v>148</v>
      </c>
      <c r="E21" s="212" t="s">
        <v>147</v>
      </c>
      <c r="F21" s="211" t="s">
        <v>148</v>
      </c>
      <c r="G21" s="209" t="s">
        <v>147</v>
      </c>
      <c r="H21" s="210" t="s">
        <v>148</v>
      </c>
      <c r="I21" s="212" t="s">
        <v>147</v>
      </c>
      <c r="J21" s="211" t="s">
        <v>148</v>
      </c>
      <c r="K21" s="212" t="s">
        <v>147</v>
      </c>
      <c r="L21" s="210" t="s">
        <v>148</v>
      </c>
      <c r="M21" s="212" t="s">
        <v>147</v>
      </c>
      <c r="N21" s="211" t="s">
        <v>148</v>
      </c>
    </row>
    <row r="22" spans="2:15" ht="18.75" x14ac:dyDescent="0.3">
      <c r="B22" s="323" t="s">
        <v>146</v>
      </c>
      <c r="C22" s="324">
        <v>82933</v>
      </c>
      <c r="D22" s="112">
        <v>100</v>
      </c>
      <c r="E22" s="55">
        <v>45024</v>
      </c>
      <c r="F22" s="113">
        <v>100</v>
      </c>
      <c r="G22" s="324">
        <f>SUM(G7)</f>
        <v>74684</v>
      </c>
      <c r="H22" s="112">
        <v>100</v>
      </c>
      <c r="I22" s="55">
        <f>SUM(I7)</f>
        <v>40995</v>
      </c>
      <c r="J22" s="113">
        <v>100</v>
      </c>
      <c r="K22" s="325">
        <f>G22-C22</f>
        <v>-8249</v>
      </c>
      <c r="L22" s="326">
        <f>K22/C22*100</f>
        <v>-9.9465833865891753</v>
      </c>
      <c r="M22" s="327">
        <f>I22-E22</f>
        <v>-4029</v>
      </c>
      <c r="N22" s="328">
        <f>M22/E22*100</f>
        <v>-8.9485607675906191</v>
      </c>
    </row>
    <row r="23" spans="2:15" ht="15.75" thickBot="1" x14ac:dyDescent="0.3">
      <c r="B23" s="316" t="s">
        <v>278</v>
      </c>
      <c r="C23" s="3">
        <v>72624</v>
      </c>
      <c r="D23" s="313" t="s">
        <v>128</v>
      </c>
      <c r="E23" s="5">
        <v>40475</v>
      </c>
      <c r="F23" s="317" t="s">
        <v>128</v>
      </c>
      <c r="G23" s="3">
        <f>SUM(G8)</f>
        <v>65446</v>
      </c>
      <c r="H23" s="313" t="s">
        <v>128</v>
      </c>
      <c r="I23" s="5">
        <f>SUM(I8)</f>
        <v>36937</v>
      </c>
      <c r="J23" s="317" t="s">
        <v>128</v>
      </c>
      <c r="K23" s="126">
        <f>SUM(G23)-C23</f>
        <v>-7178</v>
      </c>
      <c r="L23" s="314">
        <f>K23/C23*100</f>
        <v>-9.8837849746640227</v>
      </c>
      <c r="M23" s="127">
        <f>SUM(I23)-E23</f>
        <v>-3538</v>
      </c>
      <c r="N23" s="315">
        <f>M23/E23*100</f>
        <v>-8.7411982705373692</v>
      </c>
    </row>
    <row r="24" spans="2:15" ht="15.75" thickBot="1" x14ac:dyDescent="0.3">
      <c r="B24" s="564" t="s">
        <v>62</v>
      </c>
      <c r="C24" s="565"/>
      <c r="D24" s="566"/>
      <c r="E24" s="565"/>
      <c r="F24" s="566"/>
      <c r="G24" s="565"/>
      <c r="H24" s="566"/>
      <c r="I24" s="565"/>
      <c r="J24" s="566"/>
      <c r="K24" s="567"/>
      <c r="L24" s="568"/>
      <c r="M24" s="567"/>
      <c r="N24" s="569"/>
    </row>
    <row r="25" spans="2:15" x14ac:dyDescent="0.25">
      <c r="B25" s="298" t="s">
        <v>280</v>
      </c>
      <c r="C25" s="299">
        <v>24119</v>
      </c>
      <c r="D25" s="302">
        <f>SUM(C25*100/C22)</f>
        <v>29.082512389519252</v>
      </c>
      <c r="E25" s="303">
        <v>14175</v>
      </c>
      <c r="F25" s="304">
        <f>SUM(E25*100/E22)</f>
        <v>31.48320895522388</v>
      </c>
      <c r="G25" s="299">
        <f t="shared" ref="G25:G32" si="4">SUM(G10)</f>
        <v>20423</v>
      </c>
      <c r="H25" s="319">
        <f>SUM(G25*100/G22)</f>
        <v>27.345883991216326</v>
      </c>
      <c r="I25" s="301">
        <f t="shared" ref="I25:I32" si="5">SUM(I10)</f>
        <v>12212</v>
      </c>
      <c r="J25" s="319">
        <f>SUM(I25*100/I22)</f>
        <v>29.788998658372972</v>
      </c>
      <c r="K25" s="305">
        <f t="shared" ref="K25:K32" si="6">G25-C25</f>
        <v>-3696</v>
      </c>
      <c r="L25" s="319">
        <f>K25/C25*100</f>
        <v>-15.324018408723413</v>
      </c>
      <c r="M25" s="300">
        <f t="shared" ref="M25:M32" si="7">I25-E25</f>
        <v>-1963</v>
      </c>
      <c r="N25" s="321">
        <f t="shared" ref="N25:N32" si="8">M25/E25*100</f>
        <v>-13.84832451499118</v>
      </c>
    </row>
    <row r="26" spans="2:15" x14ac:dyDescent="0.25">
      <c r="B26" s="185" t="s">
        <v>279</v>
      </c>
      <c r="C26" s="171">
        <v>11412</v>
      </c>
      <c r="D26" s="167">
        <f>SUM(C26*100/C22)</f>
        <v>13.760505468269567</v>
      </c>
      <c r="E26" s="173">
        <v>6109</v>
      </c>
      <c r="F26" s="168">
        <f>SUM(E26*100/E22)</f>
        <v>13.568319118692253</v>
      </c>
      <c r="G26" s="171">
        <f t="shared" si="4"/>
        <v>9157</v>
      </c>
      <c r="H26" s="167">
        <f>SUM(G26*100/G22)</f>
        <v>12.260992983771624</v>
      </c>
      <c r="I26" s="172">
        <f t="shared" si="5"/>
        <v>4943</v>
      </c>
      <c r="J26" s="167">
        <f>SUM(I26*100/I22)</f>
        <v>12.057567996097085</v>
      </c>
      <c r="K26" s="123">
        <f t="shared" si="6"/>
        <v>-2255</v>
      </c>
      <c r="L26" s="222">
        <f>K26/C26*100</f>
        <v>-19.759901857693656</v>
      </c>
      <c r="M26" s="124">
        <f t="shared" si="7"/>
        <v>-1166</v>
      </c>
      <c r="N26" s="122">
        <f t="shared" si="8"/>
        <v>-19.086593550499266</v>
      </c>
    </row>
    <row r="27" spans="2:15" x14ac:dyDescent="0.25">
      <c r="B27" s="170" t="s">
        <v>281</v>
      </c>
      <c r="C27" s="171">
        <v>47197</v>
      </c>
      <c r="D27" s="167">
        <f>SUM(C27*100/C22)</f>
        <v>56.90979465351549</v>
      </c>
      <c r="E27" s="173">
        <v>27819</v>
      </c>
      <c r="F27" s="168">
        <f>SUM(E27*100/E22)</f>
        <v>61.787046908315567</v>
      </c>
      <c r="G27" s="171">
        <f t="shared" si="4"/>
        <v>43421</v>
      </c>
      <c r="H27" s="167">
        <f>SUM(G27*100/G22)</f>
        <v>58.139628300573079</v>
      </c>
      <c r="I27" s="172">
        <f t="shared" si="5"/>
        <v>25797</v>
      </c>
      <c r="J27" s="167">
        <f>SUM(I27*100/I22)</f>
        <v>62.927186242224664</v>
      </c>
      <c r="K27" s="123">
        <f>G27-C27</f>
        <v>-3776</v>
      </c>
      <c r="L27" s="222">
        <f>K27/C27*100</f>
        <v>-8.000508506896626</v>
      </c>
      <c r="M27" s="124">
        <f t="shared" si="7"/>
        <v>-2022</v>
      </c>
      <c r="N27" s="122">
        <f t="shared" si="8"/>
        <v>-7.2684136741076237</v>
      </c>
      <c r="O27" s="825">
        <f>SUM(D27-H27)</f>
        <v>-1.229833647057589</v>
      </c>
    </row>
    <row r="28" spans="2:15" x14ac:dyDescent="0.25">
      <c r="B28" s="170" t="s">
        <v>282</v>
      </c>
      <c r="C28" s="171">
        <v>19822</v>
      </c>
      <c r="D28" s="167">
        <f>SUM(C28*100/C22)</f>
        <v>23.901221467931943</v>
      </c>
      <c r="E28" s="173">
        <v>7618</v>
      </c>
      <c r="F28" s="168">
        <f>SUM(E28*100/E22)</f>
        <v>16.919864960909738</v>
      </c>
      <c r="G28" s="171">
        <f t="shared" si="4"/>
        <v>18193</v>
      </c>
      <c r="H28" s="167">
        <f>SUM(G28*100/G22)</f>
        <v>24.359970006962669</v>
      </c>
      <c r="I28" s="172">
        <f>SUM(I13)</f>
        <v>6964</v>
      </c>
      <c r="J28" s="167">
        <f>SUM(I28*100/I22)</f>
        <v>16.987437492377119</v>
      </c>
      <c r="K28" s="123">
        <f>G28-C28</f>
        <v>-1629</v>
      </c>
      <c r="L28" s="222">
        <f>K28/C28*100</f>
        <v>-8.2181414589849666</v>
      </c>
      <c r="M28" s="124">
        <f t="shared" si="7"/>
        <v>-654</v>
      </c>
      <c r="N28" s="122">
        <f t="shared" si="8"/>
        <v>-8.5849304279338412</v>
      </c>
    </row>
    <row r="29" spans="2:15" x14ac:dyDescent="0.25">
      <c r="B29" s="170" t="s">
        <v>283</v>
      </c>
      <c r="C29" s="174">
        <v>1430</v>
      </c>
      <c r="D29" s="167">
        <f>SUM(C29*100/C22)</f>
        <v>1.7242834577309394</v>
      </c>
      <c r="E29" s="175">
        <v>822</v>
      </c>
      <c r="F29" s="168">
        <f>SUM(E29*100/E22)</f>
        <v>1.8256929637526653</v>
      </c>
      <c r="G29" s="171">
        <f t="shared" si="4"/>
        <v>1163</v>
      </c>
      <c r="H29" s="320">
        <f>SUM(G29*100/G22)</f>
        <v>1.557227786406727</v>
      </c>
      <c r="I29" s="172">
        <f t="shared" si="5"/>
        <v>705</v>
      </c>
      <c r="J29" s="320">
        <f>SUM(I29*100/I22)</f>
        <v>1.7197219173069886</v>
      </c>
      <c r="K29" s="169">
        <f t="shared" si="6"/>
        <v>-267</v>
      </c>
      <c r="L29" s="320">
        <f t="shared" ref="L29:L32" si="9">K29/C29*100</f>
        <v>-18.67132867132867</v>
      </c>
      <c r="M29" s="166">
        <f t="shared" si="7"/>
        <v>-117</v>
      </c>
      <c r="N29" s="322">
        <f t="shared" si="8"/>
        <v>-14.233576642335766</v>
      </c>
    </row>
    <row r="30" spans="2:15" x14ac:dyDescent="0.25">
      <c r="B30" s="170" t="s">
        <v>284</v>
      </c>
      <c r="C30" s="171">
        <v>16771</v>
      </c>
      <c r="D30" s="167">
        <f>SUM(C30*100/C22)</f>
        <v>20.222348160563346</v>
      </c>
      <c r="E30" s="173">
        <v>13940</v>
      </c>
      <c r="F30" s="168">
        <f>SUM(E30*100/E22)</f>
        <v>30.961265103056149</v>
      </c>
      <c r="G30" s="171">
        <f t="shared" si="4"/>
        <v>16175</v>
      </c>
      <c r="H30" s="320">
        <f>SUM(G30*100/G22)</f>
        <v>21.657918697445236</v>
      </c>
      <c r="I30" s="172">
        <f t="shared" si="5"/>
        <v>13690</v>
      </c>
      <c r="J30" s="320">
        <f>SUM(I30*100/I22)</f>
        <v>33.394316380046348</v>
      </c>
      <c r="K30" s="169">
        <f t="shared" si="6"/>
        <v>-596</v>
      </c>
      <c r="L30" s="320">
        <f t="shared" si="9"/>
        <v>-3.553753503070777</v>
      </c>
      <c r="M30" s="166">
        <f t="shared" si="7"/>
        <v>-250</v>
      </c>
      <c r="N30" s="322">
        <f t="shared" si="8"/>
        <v>-1.7934002869440457</v>
      </c>
    </row>
    <row r="31" spans="2:15" ht="30" x14ac:dyDescent="0.25">
      <c r="B31" s="170" t="s">
        <v>285</v>
      </c>
      <c r="C31" s="171">
        <v>161</v>
      </c>
      <c r="D31" s="167">
        <f>SUM(C31*100/C22)</f>
        <v>0.19413261307320367</v>
      </c>
      <c r="E31" s="173">
        <v>104</v>
      </c>
      <c r="F31" s="168">
        <f>SUM(E31*100/E22)</f>
        <v>0.23098791755508175</v>
      </c>
      <c r="G31" s="171">
        <f t="shared" si="4"/>
        <v>169</v>
      </c>
      <c r="H31" s="320">
        <f>SUM(G31*100/G22)</f>
        <v>0.22628675486047881</v>
      </c>
      <c r="I31" s="172">
        <f t="shared" si="5"/>
        <v>121</v>
      </c>
      <c r="J31" s="320">
        <f>SUM(I31*100/I22)</f>
        <v>0.29515794609098672</v>
      </c>
      <c r="K31" s="169">
        <f t="shared" si="6"/>
        <v>8</v>
      </c>
      <c r="L31" s="320">
        <f t="shared" si="9"/>
        <v>4.9689440993788816</v>
      </c>
      <c r="M31" s="166">
        <f t="shared" si="7"/>
        <v>17</v>
      </c>
      <c r="N31" s="322">
        <f t="shared" si="8"/>
        <v>16.346153846153847</v>
      </c>
    </row>
    <row r="32" spans="2:15" ht="15.75" thickBot="1" x14ac:dyDescent="0.3">
      <c r="B32" s="176" t="s">
        <v>286</v>
      </c>
      <c r="C32" s="177">
        <v>3890</v>
      </c>
      <c r="D32" s="178">
        <f>SUM(C32*100/C22)</f>
        <v>4.6905333220792684</v>
      </c>
      <c r="E32" s="180">
        <v>1764</v>
      </c>
      <c r="F32" s="318">
        <f>SUM(E32*100/E22)</f>
        <v>3.9179104477611939</v>
      </c>
      <c r="G32" s="177">
        <f t="shared" si="4"/>
        <v>3590</v>
      </c>
      <c r="H32" s="178">
        <f>SUM(G32*100/G22)</f>
        <v>4.8069198221841356</v>
      </c>
      <c r="I32" s="179">
        <f t="shared" si="5"/>
        <v>1641</v>
      </c>
      <c r="J32" s="178">
        <f>SUM(I32*100/I22)</f>
        <v>4.0029271862422249</v>
      </c>
      <c r="K32" s="125">
        <f t="shared" si="6"/>
        <v>-300</v>
      </c>
      <c r="L32" s="224">
        <f t="shared" si="9"/>
        <v>-7.7120822622107967</v>
      </c>
      <c r="M32" s="127">
        <f t="shared" si="7"/>
        <v>-123</v>
      </c>
      <c r="N32" s="128">
        <f t="shared" si="8"/>
        <v>-6.9727891156462576</v>
      </c>
    </row>
  </sheetData>
  <mergeCells count="21">
    <mergeCell ref="C19:F19"/>
    <mergeCell ref="C20:D20"/>
    <mergeCell ref="E20:F20"/>
    <mergeCell ref="G19:J19"/>
    <mergeCell ref="K19:N19"/>
    <mergeCell ref="B19:B21"/>
    <mergeCell ref="K5:L5"/>
    <mergeCell ref="M5:N5"/>
    <mergeCell ref="B2:N2"/>
    <mergeCell ref="B4:B6"/>
    <mergeCell ref="G4:J4"/>
    <mergeCell ref="C4:F4"/>
    <mergeCell ref="K4:N4"/>
    <mergeCell ref="G5:H5"/>
    <mergeCell ref="I5:J5"/>
    <mergeCell ref="C5:D5"/>
    <mergeCell ref="E5:F5"/>
    <mergeCell ref="G20:H20"/>
    <mergeCell ref="I20:J20"/>
    <mergeCell ref="K20:L20"/>
    <mergeCell ref="M20:N20"/>
  </mergeCells>
  <pageMargins left="0.70866141732283472" right="0.70866141732283472" top="1.3779527559055118" bottom="0" header="0.31496062992125984" footer="0.31496062992125984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R37"/>
  <sheetViews>
    <sheetView workbookViewId="0">
      <selection activeCell="B1" sqref="B1"/>
    </sheetView>
  </sheetViews>
  <sheetFormatPr defaultRowHeight="15" x14ac:dyDescent="0.25"/>
  <cols>
    <col min="1" max="1" width="3.28515625" style="88" customWidth="1"/>
    <col min="2" max="2" width="23.42578125" style="88" customWidth="1"/>
    <col min="3" max="4" width="10.85546875" style="88" customWidth="1"/>
    <col min="5" max="5" width="8.85546875" style="88" customWidth="1"/>
    <col min="6" max="7" width="9.140625" style="88"/>
    <col min="8" max="8" width="8.28515625" style="88" customWidth="1"/>
    <col min="9" max="10" width="9.28515625" style="88" bestFit="1" customWidth="1"/>
    <col min="11" max="11" width="8" style="88" customWidth="1"/>
    <col min="12" max="13" width="9.140625" style="88"/>
    <col min="14" max="14" width="8.28515625" style="88" customWidth="1"/>
    <col min="15" max="16384" width="9.140625" style="88"/>
  </cols>
  <sheetData>
    <row r="1" spans="2:18" ht="12" customHeight="1" x14ac:dyDescent="0.25"/>
    <row r="2" spans="2:18" x14ac:dyDescent="0.25">
      <c r="B2" s="11" t="s">
        <v>539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18" x14ac:dyDescent="0.25">
      <c r="B3" s="11" t="s">
        <v>508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8" ht="14.2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2:18" ht="17.25" customHeight="1" thickBot="1" x14ac:dyDescent="0.3">
      <c r="B5" s="878" t="s">
        <v>143</v>
      </c>
      <c r="C5" s="892" t="s">
        <v>428</v>
      </c>
      <c r="D5" s="893"/>
      <c r="E5" s="893"/>
      <c r="F5" s="893"/>
      <c r="G5" s="893"/>
      <c r="H5" s="893"/>
      <c r="I5" s="893"/>
      <c r="J5" s="893"/>
      <c r="K5" s="893"/>
      <c r="L5" s="893"/>
      <c r="M5" s="893"/>
      <c r="N5" s="894"/>
    </row>
    <row r="6" spans="2:18" ht="21" customHeight="1" x14ac:dyDescent="0.25">
      <c r="B6" s="1014"/>
      <c r="C6" s="886" t="s">
        <v>146</v>
      </c>
      <c r="D6" s="915"/>
      <c r="E6" s="887"/>
      <c r="F6" s="886" t="s">
        <v>287</v>
      </c>
      <c r="G6" s="915"/>
      <c r="H6" s="915"/>
      <c r="I6" s="915"/>
      <c r="J6" s="915"/>
      <c r="K6" s="915"/>
      <c r="L6" s="915"/>
      <c r="M6" s="915"/>
      <c r="N6" s="887"/>
    </row>
    <row r="7" spans="2:18" ht="17.25" customHeight="1" thickBot="1" x14ac:dyDescent="0.3">
      <c r="B7" s="1014"/>
      <c r="C7" s="1015"/>
      <c r="D7" s="1016"/>
      <c r="E7" s="1017"/>
      <c r="F7" s="1007" t="s">
        <v>201</v>
      </c>
      <c r="G7" s="1004"/>
      <c r="H7" s="1004"/>
      <c r="I7" s="1004" t="s">
        <v>130</v>
      </c>
      <c r="J7" s="1004"/>
      <c r="K7" s="1004"/>
      <c r="L7" s="1004" t="s">
        <v>202</v>
      </c>
      <c r="M7" s="1004"/>
      <c r="N7" s="1005"/>
    </row>
    <row r="8" spans="2:18" ht="18" customHeight="1" x14ac:dyDescent="0.25">
      <c r="B8" s="1014"/>
      <c r="C8" s="1006" t="s">
        <v>4</v>
      </c>
      <c r="D8" s="1008" t="s">
        <v>129</v>
      </c>
      <c r="E8" s="1009"/>
      <c r="F8" s="898" t="s">
        <v>4</v>
      </c>
      <c r="G8" s="1011" t="s">
        <v>129</v>
      </c>
      <c r="H8" s="1011"/>
      <c r="I8" s="1011" t="s">
        <v>4</v>
      </c>
      <c r="J8" s="1011" t="s">
        <v>129</v>
      </c>
      <c r="K8" s="1011"/>
      <c r="L8" s="1011" t="s">
        <v>4</v>
      </c>
      <c r="M8" s="1011" t="s">
        <v>129</v>
      </c>
      <c r="N8" s="1012"/>
    </row>
    <row r="9" spans="2:18" ht="15.75" thickBot="1" x14ac:dyDescent="0.3">
      <c r="B9" s="877"/>
      <c r="C9" s="1007"/>
      <c r="D9" s="307" t="s">
        <v>147</v>
      </c>
      <c r="E9" s="308" t="s">
        <v>148</v>
      </c>
      <c r="F9" s="917"/>
      <c r="G9" s="307" t="s">
        <v>147</v>
      </c>
      <c r="H9" s="307" t="s">
        <v>148</v>
      </c>
      <c r="I9" s="1004"/>
      <c r="J9" s="307" t="s">
        <v>147</v>
      </c>
      <c r="K9" s="307" t="s">
        <v>148</v>
      </c>
      <c r="L9" s="1004"/>
      <c r="M9" s="307" t="s">
        <v>147</v>
      </c>
      <c r="N9" s="308" t="s">
        <v>148</v>
      </c>
    </row>
    <row r="10" spans="2:18" ht="26.25" customHeight="1" thickBot="1" x14ac:dyDescent="0.3">
      <c r="B10" s="332" t="s">
        <v>26</v>
      </c>
      <c r="C10" s="333">
        <f>SUM(C11:C35)</f>
        <v>74684</v>
      </c>
      <c r="D10" s="334">
        <f>SUM(D11:D35)</f>
        <v>40995</v>
      </c>
      <c r="E10" s="335">
        <f>D10/C10*100</f>
        <v>54.89127523967651</v>
      </c>
      <c r="F10" s="333">
        <f>SUM(F11:F35)</f>
        <v>20423</v>
      </c>
      <c r="G10" s="334">
        <f>SUM(G11:G35)</f>
        <v>12212</v>
      </c>
      <c r="H10" s="382">
        <f>G10/F10*100</f>
        <v>59.795328795965332</v>
      </c>
      <c r="I10" s="334">
        <f>SUM(I11:I35)</f>
        <v>36068</v>
      </c>
      <c r="J10" s="334">
        <f>SUM(J11:J35)</f>
        <v>21819</v>
      </c>
      <c r="K10" s="382">
        <f>J10/I10*100</f>
        <v>60.494066762781415</v>
      </c>
      <c r="L10" s="334">
        <f>SUM(L11:L35)</f>
        <v>18193</v>
      </c>
      <c r="M10" s="334">
        <f>SUM(M11:M35)</f>
        <v>6964</v>
      </c>
      <c r="N10" s="335">
        <f>M10/L10*100</f>
        <v>38.278458747870062</v>
      </c>
      <c r="P10" s="857"/>
    </row>
    <row r="11" spans="2:18" ht="15.75" thickTop="1" x14ac:dyDescent="0.25">
      <c r="B11" s="213" t="s">
        <v>27</v>
      </c>
      <c r="C11" s="217">
        <f>SUM(T.II!E8)</f>
        <v>1072</v>
      </c>
      <c r="D11" s="218">
        <v>593</v>
      </c>
      <c r="E11" s="63">
        <f>D11/C11*100</f>
        <v>55.317164179104473</v>
      </c>
      <c r="F11" s="217">
        <v>326</v>
      </c>
      <c r="G11" s="218">
        <v>217</v>
      </c>
      <c r="H11" s="329">
        <f>G11/F11*100</f>
        <v>66.564417177914109</v>
      </c>
      <c r="I11" s="218">
        <f t="shared" ref="I11:I35" si="0">SUM(C11)-(F11+L11)</f>
        <v>507</v>
      </c>
      <c r="J11" s="218">
        <f t="shared" ref="J11:J35" si="1">SUM(D11)-(G11+M11)</f>
        <v>293</v>
      </c>
      <c r="K11" s="329">
        <f>J11/I11*100</f>
        <v>57.790927021696248</v>
      </c>
      <c r="L11" s="218">
        <v>239</v>
      </c>
      <c r="M11" s="218">
        <v>83</v>
      </c>
      <c r="N11" s="63">
        <f t="shared" ref="N11:N35" si="2">M11/L11*100</f>
        <v>34.728033472803347</v>
      </c>
      <c r="P11" s="849" t="s">
        <v>535</v>
      </c>
      <c r="Q11" s="850">
        <f>SUM(F10)</f>
        <v>20423</v>
      </c>
      <c r="R11" s="851">
        <f>SUM(Q11/C10)*100</f>
        <v>27.345883991216326</v>
      </c>
    </row>
    <row r="12" spans="2:18" x14ac:dyDescent="0.25">
      <c r="B12" s="214" t="s">
        <v>28</v>
      </c>
      <c r="C12" s="59">
        <f>SUM(T.II!E9)</f>
        <v>3910</v>
      </c>
      <c r="D12" s="9">
        <v>2180</v>
      </c>
      <c r="E12" s="7">
        <f>D12/C12*100</f>
        <v>55.754475703324815</v>
      </c>
      <c r="F12" s="59">
        <v>992</v>
      </c>
      <c r="G12" s="9">
        <v>554</v>
      </c>
      <c r="H12" s="10">
        <f>G12/F12*100</f>
        <v>55.846774193548384</v>
      </c>
      <c r="I12" s="9">
        <f t="shared" si="0"/>
        <v>1922</v>
      </c>
      <c r="J12" s="9">
        <f t="shared" si="1"/>
        <v>1184</v>
      </c>
      <c r="K12" s="10">
        <f t="shared" ref="K12:K35" si="3">J12/I12*100</f>
        <v>61.602497398543186</v>
      </c>
      <c r="L12" s="9">
        <v>996</v>
      </c>
      <c r="M12" s="9">
        <v>442</v>
      </c>
      <c r="N12" s="7">
        <f t="shared" si="2"/>
        <v>44.377510040160644</v>
      </c>
      <c r="P12" s="852" t="s">
        <v>536</v>
      </c>
      <c r="Q12" s="853">
        <f>SUM(I10)</f>
        <v>36068</v>
      </c>
      <c r="R12" s="854">
        <f>SUM(Q12/C10)*100</f>
        <v>48.294146001821005</v>
      </c>
    </row>
    <row r="13" spans="2:18" x14ac:dyDescent="0.25">
      <c r="B13" s="214" t="s">
        <v>29</v>
      </c>
      <c r="C13" s="59">
        <f>SUM(T.II!E10)</f>
        <v>2837</v>
      </c>
      <c r="D13" s="9">
        <v>1874</v>
      </c>
      <c r="E13" s="7">
        <f t="shared" ref="E13:E35" si="4">D13/C13*100</f>
        <v>66.055692633063089</v>
      </c>
      <c r="F13" s="59">
        <v>842</v>
      </c>
      <c r="G13" s="9">
        <v>602</v>
      </c>
      <c r="H13" s="10">
        <f>G13/F13*100</f>
        <v>71.496437054631841</v>
      </c>
      <c r="I13" s="9">
        <f t="shared" si="0"/>
        <v>1290</v>
      </c>
      <c r="J13" s="9">
        <f t="shared" si="1"/>
        <v>957</v>
      </c>
      <c r="K13" s="10">
        <f t="shared" si="3"/>
        <v>74.186046511627907</v>
      </c>
      <c r="L13" s="9">
        <v>705</v>
      </c>
      <c r="M13" s="9">
        <v>315</v>
      </c>
      <c r="N13" s="7">
        <f t="shared" si="2"/>
        <v>44.680851063829785</v>
      </c>
      <c r="P13" s="849" t="s">
        <v>537</v>
      </c>
      <c r="Q13" s="850">
        <f>SUM(L10)</f>
        <v>18193</v>
      </c>
      <c r="R13" s="851">
        <f>SUM(Q13/C10)*100</f>
        <v>24.359970006962669</v>
      </c>
    </row>
    <row r="14" spans="2:18" x14ac:dyDescent="0.25">
      <c r="B14" s="214" t="s">
        <v>30</v>
      </c>
      <c r="C14" s="59">
        <f>SUM(T.II!E11)</f>
        <v>5808</v>
      </c>
      <c r="D14" s="9">
        <v>3156</v>
      </c>
      <c r="E14" s="7">
        <f t="shared" si="4"/>
        <v>54.338842975206617</v>
      </c>
      <c r="F14" s="59">
        <v>1596</v>
      </c>
      <c r="G14" s="9">
        <v>961</v>
      </c>
      <c r="H14" s="10">
        <f>G14/F14*100</f>
        <v>60.213032581453632</v>
      </c>
      <c r="I14" s="9">
        <f t="shared" si="0"/>
        <v>2878</v>
      </c>
      <c r="J14" s="9">
        <f t="shared" si="1"/>
        <v>1708</v>
      </c>
      <c r="K14" s="10">
        <f t="shared" si="3"/>
        <v>59.346768589298129</v>
      </c>
      <c r="L14" s="9">
        <v>1334</v>
      </c>
      <c r="M14" s="9">
        <v>487</v>
      </c>
      <c r="N14" s="7">
        <f t="shared" si="2"/>
        <v>36.506746626686656</v>
      </c>
      <c r="P14" s="435"/>
      <c r="Q14" s="435"/>
      <c r="R14" s="441">
        <f>SUM(R11:R13)</f>
        <v>100</v>
      </c>
    </row>
    <row r="15" spans="2:18" x14ac:dyDescent="0.25">
      <c r="B15" s="214" t="s">
        <v>31</v>
      </c>
      <c r="C15" s="59">
        <f>SUM(T.II!E12)</f>
        <v>4807</v>
      </c>
      <c r="D15" s="9">
        <v>2925</v>
      </c>
      <c r="E15" s="7">
        <f t="shared" si="4"/>
        <v>60.848762221759934</v>
      </c>
      <c r="F15" s="59">
        <v>1216</v>
      </c>
      <c r="G15" s="9">
        <v>781</v>
      </c>
      <c r="H15" s="10">
        <f t="shared" ref="H15:H33" si="5">G15/F15*100</f>
        <v>64.226973684210535</v>
      </c>
      <c r="I15" s="9">
        <f t="shared" si="0"/>
        <v>2499</v>
      </c>
      <c r="J15" s="9">
        <f t="shared" si="1"/>
        <v>1645</v>
      </c>
      <c r="K15" s="10">
        <f t="shared" si="3"/>
        <v>65.826330532212879</v>
      </c>
      <c r="L15" s="9">
        <v>1092</v>
      </c>
      <c r="M15" s="9">
        <v>499</v>
      </c>
      <c r="N15" s="7">
        <f>M15/L15*100</f>
        <v>45.695970695970693</v>
      </c>
    </row>
    <row r="16" spans="2:18" x14ac:dyDescent="0.25">
      <c r="B16" s="214" t="s">
        <v>32</v>
      </c>
      <c r="C16" s="59">
        <f>SUM(T.II!E13)</f>
        <v>1800</v>
      </c>
      <c r="D16" s="9">
        <v>980</v>
      </c>
      <c r="E16" s="7">
        <f t="shared" si="4"/>
        <v>54.444444444444443</v>
      </c>
      <c r="F16" s="59">
        <v>530</v>
      </c>
      <c r="G16" s="9">
        <v>307</v>
      </c>
      <c r="H16" s="10">
        <f t="shared" si="5"/>
        <v>57.924528301886788</v>
      </c>
      <c r="I16" s="9">
        <f t="shared" si="0"/>
        <v>766</v>
      </c>
      <c r="J16" s="9">
        <f t="shared" si="1"/>
        <v>492</v>
      </c>
      <c r="K16" s="10">
        <f>J16/I16*100</f>
        <v>64.229765013054831</v>
      </c>
      <c r="L16" s="9">
        <v>504</v>
      </c>
      <c r="M16" s="9">
        <v>181</v>
      </c>
      <c r="N16" s="7">
        <f t="shared" si="2"/>
        <v>35.912698412698411</v>
      </c>
    </row>
    <row r="17" spans="2:14" x14ac:dyDescent="0.25">
      <c r="B17" s="214" t="s">
        <v>33</v>
      </c>
      <c r="C17" s="59">
        <f>SUM(T.II!E14)</f>
        <v>1799</v>
      </c>
      <c r="D17" s="9">
        <v>1008</v>
      </c>
      <c r="E17" s="7">
        <f>D17/C17*100</f>
        <v>56.031128404669261</v>
      </c>
      <c r="F17" s="59">
        <v>476</v>
      </c>
      <c r="G17" s="9">
        <v>299</v>
      </c>
      <c r="H17" s="10">
        <f t="shared" si="5"/>
        <v>62.815126050420169</v>
      </c>
      <c r="I17" s="9">
        <f t="shared" si="0"/>
        <v>806</v>
      </c>
      <c r="J17" s="9">
        <f t="shared" si="1"/>
        <v>513</v>
      </c>
      <c r="K17" s="10">
        <f t="shared" si="3"/>
        <v>63.647642679900741</v>
      </c>
      <c r="L17" s="9">
        <v>517</v>
      </c>
      <c r="M17" s="9">
        <v>196</v>
      </c>
      <c r="N17" s="7">
        <f>M17/L17*100</f>
        <v>37.911025145067697</v>
      </c>
    </row>
    <row r="18" spans="2:14" x14ac:dyDescent="0.25">
      <c r="B18" s="214" t="s">
        <v>34</v>
      </c>
      <c r="C18" s="59">
        <f>SUM(T.II!E15)</f>
        <v>1618</v>
      </c>
      <c r="D18" s="9">
        <v>756</v>
      </c>
      <c r="E18" s="7">
        <f t="shared" si="4"/>
        <v>46.72435105067985</v>
      </c>
      <c r="F18" s="59">
        <v>456</v>
      </c>
      <c r="G18" s="9">
        <v>228</v>
      </c>
      <c r="H18" s="10">
        <f>G18/F18*100</f>
        <v>50</v>
      </c>
      <c r="I18" s="9">
        <f t="shared" si="0"/>
        <v>760</v>
      </c>
      <c r="J18" s="9">
        <f t="shared" si="1"/>
        <v>390</v>
      </c>
      <c r="K18" s="10">
        <f t="shared" si="3"/>
        <v>51.315789473684212</v>
      </c>
      <c r="L18" s="9">
        <v>402</v>
      </c>
      <c r="M18" s="9">
        <v>138</v>
      </c>
      <c r="N18" s="7">
        <f>M18/L18*100</f>
        <v>34.328358208955223</v>
      </c>
    </row>
    <row r="19" spans="2:14" x14ac:dyDescent="0.25">
      <c r="B19" s="214" t="s">
        <v>35</v>
      </c>
      <c r="C19" s="59">
        <f>SUM(T.II!E16)</f>
        <v>3377</v>
      </c>
      <c r="D19" s="9">
        <v>1766</v>
      </c>
      <c r="E19" s="7">
        <f t="shared" si="4"/>
        <v>52.294936334024278</v>
      </c>
      <c r="F19" s="59">
        <v>1057</v>
      </c>
      <c r="G19" s="9">
        <v>592</v>
      </c>
      <c r="H19" s="10">
        <f t="shared" si="5"/>
        <v>56.00756859035004</v>
      </c>
      <c r="I19" s="9">
        <f t="shared" si="0"/>
        <v>1581</v>
      </c>
      <c r="J19" s="9">
        <f t="shared" si="1"/>
        <v>914</v>
      </c>
      <c r="K19" s="10">
        <f>J19/I19*100</f>
        <v>57.811511701454776</v>
      </c>
      <c r="L19" s="9">
        <v>739</v>
      </c>
      <c r="M19" s="9">
        <v>260</v>
      </c>
      <c r="N19" s="7">
        <f>M19/L19*100</f>
        <v>35.182679296346414</v>
      </c>
    </row>
    <row r="20" spans="2:14" x14ac:dyDescent="0.25">
      <c r="B20" s="214" t="s">
        <v>36</v>
      </c>
      <c r="C20" s="59">
        <f>SUM(T.II!E17)</f>
        <v>1750</v>
      </c>
      <c r="D20" s="9">
        <v>840</v>
      </c>
      <c r="E20" s="7">
        <f t="shared" si="4"/>
        <v>48</v>
      </c>
      <c r="F20" s="59">
        <v>498</v>
      </c>
      <c r="G20" s="9">
        <v>295</v>
      </c>
      <c r="H20" s="10">
        <f t="shared" si="5"/>
        <v>59.23694779116466</v>
      </c>
      <c r="I20" s="9">
        <f t="shared" si="0"/>
        <v>754</v>
      </c>
      <c r="J20" s="9">
        <f t="shared" si="1"/>
        <v>393</v>
      </c>
      <c r="K20" s="10">
        <f t="shared" si="3"/>
        <v>52.12201591511937</v>
      </c>
      <c r="L20" s="9">
        <v>498</v>
      </c>
      <c r="M20" s="9">
        <v>152</v>
      </c>
      <c r="N20" s="7">
        <f>M20/L20*100</f>
        <v>30.522088353413658</v>
      </c>
    </row>
    <row r="21" spans="2:14" x14ac:dyDescent="0.25">
      <c r="B21" s="214" t="s">
        <v>37</v>
      </c>
      <c r="C21" s="59">
        <f>SUM(T.II!E18)</f>
        <v>3026</v>
      </c>
      <c r="D21" s="9">
        <v>1567</v>
      </c>
      <c r="E21" s="7">
        <f t="shared" si="4"/>
        <v>51.784534038334442</v>
      </c>
      <c r="F21" s="59">
        <v>853</v>
      </c>
      <c r="G21" s="9">
        <v>487</v>
      </c>
      <c r="H21" s="10">
        <f>G21/F21*100</f>
        <v>57.092614302461897</v>
      </c>
      <c r="I21" s="9">
        <f t="shared" si="0"/>
        <v>1463</v>
      </c>
      <c r="J21" s="9">
        <f t="shared" si="1"/>
        <v>844</v>
      </c>
      <c r="K21" s="10">
        <f t="shared" si="3"/>
        <v>57.689678742310321</v>
      </c>
      <c r="L21" s="9">
        <v>710</v>
      </c>
      <c r="M21" s="9">
        <v>236</v>
      </c>
      <c r="N21" s="7">
        <f t="shared" si="2"/>
        <v>33.239436619718312</v>
      </c>
    </row>
    <row r="22" spans="2:14" x14ac:dyDescent="0.25">
      <c r="B22" s="214" t="s">
        <v>38</v>
      </c>
      <c r="C22" s="59">
        <f>SUM(T.II!E19)</f>
        <v>2606</v>
      </c>
      <c r="D22" s="9">
        <v>1503</v>
      </c>
      <c r="E22" s="7">
        <f t="shared" si="4"/>
        <v>57.674597083653111</v>
      </c>
      <c r="F22" s="59">
        <v>677</v>
      </c>
      <c r="G22" s="9">
        <v>450</v>
      </c>
      <c r="H22" s="10">
        <f t="shared" si="5"/>
        <v>66.469719350073859</v>
      </c>
      <c r="I22" s="9">
        <f t="shared" si="0"/>
        <v>1237</v>
      </c>
      <c r="J22" s="9">
        <f t="shared" si="1"/>
        <v>784</v>
      </c>
      <c r="K22" s="10">
        <f t="shared" si="3"/>
        <v>63.379143088116408</v>
      </c>
      <c r="L22" s="9">
        <v>692</v>
      </c>
      <c r="M22" s="9">
        <v>269</v>
      </c>
      <c r="N22" s="7">
        <f t="shared" si="2"/>
        <v>38.872832369942195</v>
      </c>
    </row>
    <row r="23" spans="2:14" x14ac:dyDescent="0.25">
      <c r="B23" s="214" t="s">
        <v>39</v>
      </c>
      <c r="C23" s="59">
        <f>SUM(T.II!E20)</f>
        <v>3546</v>
      </c>
      <c r="D23" s="9">
        <v>1912</v>
      </c>
      <c r="E23" s="7">
        <f t="shared" si="4"/>
        <v>53.919909757473206</v>
      </c>
      <c r="F23" s="59">
        <v>1089</v>
      </c>
      <c r="G23" s="9">
        <v>615</v>
      </c>
      <c r="H23" s="10">
        <f t="shared" si="5"/>
        <v>56.473829201101935</v>
      </c>
      <c r="I23" s="9">
        <f t="shared" si="0"/>
        <v>1617</v>
      </c>
      <c r="J23" s="9">
        <f t="shared" si="1"/>
        <v>981</v>
      </c>
      <c r="K23" s="10">
        <f t="shared" si="3"/>
        <v>60.667903525046384</v>
      </c>
      <c r="L23" s="9">
        <v>840</v>
      </c>
      <c r="M23" s="9">
        <v>316</v>
      </c>
      <c r="N23" s="7">
        <f t="shared" si="2"/>
        <v>37.61904761904762</v>
      </c>
    </row>
    <row r="24" spans="2:14" x14ac:dyDescent="0.25">
      <c r="B24" s="215" t="s">
        <v>40</v>
      </c>
      <c r="C24" s="123">
        <f>SUM(T.II!E21)</f>
        <v>3415</v>
      </c>
      <c r="D24" s="124">
        <v>1812</v>
      </c>
      <c r="E24" s="7">
        <f t="shared" si="4"/>
        <v>53.06002928257687</v>
      </c>
      <c r="F24" s="123">
        <v>1065</v>
      </c>
      <c r="G24" s="124">
        <v>608</v>
      </c>
      <c r="H24" s="10">
        <f t="shared" si="5"/>
        <v>57.089201877934272</v>
      </c>
      <c r="I24" s="124">
        <f t="shared" si="0"/>
        <v>1603</v>
      </c>
      <c r="J24" s="124">
        <f t="shared" si="1"/>
        <v>940</v>
      </c>
      <c r="K24" s="10">
        <f t="shared" si="3"/>
        <v>58.640049906425453</v>
      </c>
      <c r="L24" s="124">
        <v>747</v>
      </c>
      <c r="M24" s="124">
        <v>264</v>
      </c>
      <c r="N24" s="7">
        <f t="shared" si="2"/>
        <v>35.341365461847388</v>
      </c>
    </row>
    <row r="25" spans="2:14" x14ac:dyDescent="0.25">
      <c r="B25" s="215" t="s">
        <v>41</v>
      </c>
      <c r="C25" s="123">
        <f>SUM(T.II!E22)</f>
        <v>3644</v>
      </c>
      <c r="D25" s="124">
        <v>2123</v>
      </c>
      <c r="E25" s="7">
        <f t="shared" si="4"/>
        <v>58.260153677277714</v>
      </c>
      <c r="F25" s="123">
        <v>1047</v>
      </c>
      <c r="G25" s="124">
        <v>683</v>
      </c>
      <c r="H25" s="10">
        <f>G25/F25*100</f>
        <v>65.234001910219675</v>
      </c>
      <c r="I25" s="124">
        <f t="shared" si="0"/>
        <v>1838</v>
      </c>
      <c r="J25" s="124">
        <f t="shared" si="1"/>
        <v>1155</v>
      </c>
      <c r="K25" s="10">
        <f t="shared" si="3"/>
        <v>62.840043525571275</v>
      </c>
      <c r="L25" s="124">
        <v>759</v>
      </c>
      <c r="M25" s="124">
        <v>285</v>
      </c>
      <c r="N25" s="7">
        <f t="shared" si="2"/>
        <v>37.549407114624508</v>
      </c>
    </row>
    <row r="26" spans="2:14" x14ac:dyDescent="0.25">
      <c r="B26" s="215" t="s">
        <v>42</v>
      </c>
      <c r="C26" s="123">
        <f>SUM(T.II!E23)</f>
        <v>3204</v>
      </c>
      <c r="D26" s="124">
        <v>1829</v>
      </c>
      <c r="E26" s="7">
        <f t="shared" si="4"/>
        <v>57.084893882646689</v>
      </c>
      <c r="F26" s="123">
        <v>980</v>
      </c>
      <c r="G26" s="124">
        <v>592</v>
      </c>
      <c r="H26" s="10">
        <f t="shared" si="5"/>
        <v>60.408163265306122</v>
      </c>
      <c r="I26" s="124">
        <f t="shared" si="0"/>
        <v>1583</v>
      </c>
      <c r="J26" s="124">
        <f t="shared" si="1"/>
        <v>979</v>
      </c>
      <c r="K26" s="10">
        <f t="shared" si="3"/>
        <v>61.844598862918509</v>
      </c>
      <c r="L26" s="124">
        <v>641</v>
      </c>
      <c r="M26" s="124">
        <v>258</v>
      </c>
      <c r="N26" s="7">
        <f t="shared" si="2"/>
        <v>40.249609984399378</v>
      </c>
    </row>
    <row r="27" spans="2:14" x14ac:dyDescent="0.25">
      <c r="B27" s="215" t="s">
        <v>43</v>
      </c>
      <c r="C27" s="123">
        <f>SUM(T.II!E24)</f>
        <v>5783</v>
      </c>
      <c r="D27" s="124">
        <v>2967</v>
      </c>
      <c r="E27" s="7">
        <f t="shared" si="4"/>
        <v>51.305550752204745</v>
      </c>
      <c r="F27" s="123">
        <v>1743</v>
      </c>
      <c r="G27" s="124">
        <v>971</v>
      </c>
      <c r="H27" s="10">
        <f t="shared" si="5"/>
        <v>55.70854847963281</v>
      </c>
      <c r="I27" s="124">
        <f t="shared" si="0"/>
        <v>2734</v>
      </c>
      <c r="J27" s="124">
        <f t="shared" si="1"/>
        <v>1562</v>
      </c>
      <c r="K27" s="10">
        <f t="shared" si="3"/>
        <v>57.132406730065831</v>
      </c>
      <c r="L27" s="124">
        <v>1306</v>
      </c>
      <c r="M27" s="124">
        <v>434</v>
      </c>
      <c r="N27" s="7">
        <f t="shared" si="2"/>
        <v>33.231240428790201</v>
      </c>
    </row>
    <row r="28" spans="2:14" x14ac:dyDescent="0.25">
      <c r="B28" s="215" t="s">
        <v>44</v>
      </c>
      <c r="C28" s="123">
        <f>SUM(T.II!E25)</f>
        <v>2643</v>
      </c>
      <c r="D28" s="124">
        <v>1398</v>
      </c>
      <c r="E28" s="7">
        <f t="shared" si="4"/>
        <v>52.894438138479003</v>
      </c>
      <c r="F28" s="123">
        <v>777</v>
      </c>
      <c r="G28" s="124">
        <v>473</v>
      </c>
      <c r="H28" s="10">
        <f>G28/F28*100</f>
        <v>60.875160875160873</v>
      </c>
      <c r="I28" s="124">
        <f t="shared" si="0"/>
        <v>1230</v>
      </c>
      <c r="J28" s="124">
        <f t="shared" si="1"/>
        <v>691</v>
      </c>
      <c r="K28" s="10">
        <f t="shared" si="3"/>
        <v>56.178861788617887</v>
      </c>
      <c r="L28" s="124">
        <v>636</v>
      </c>
      <c r="M28" s="124">
        <v>234</v>
      </c>
      <c r="N28" s="7">
        <f t="shared" si="2"/>
        <v>36.79245283018868</v>
      </c>
    </row>
    <row r="29" spans="2:14" x14ac:dyDescent="0.25">
      <c r="B29" s="215" t="s">
        <v>45</v>
      </c>
      <c r="C29" s="123">
        <f>SUM(T.II!E26)</f>
        <v>2007</v>
      </c>
      <c r="D29" s="124">
        <v>1197</v>
      </c>
      <c r="E29" s="7">
        <f t="shared" si="4"/>
        <v>59.641255605381161</v>
      </c>
      <c r="F29" s="123">
        <v>495</v>
      </c>
      <c r="G29" s="124">
        <v>348</v>
      </c>
      <c r="H29" s="10">
        <f t="shared" si="5"/>
        <v>70.303030303030297</v>
      </c>
      <c r="I29" s="124">
        <f t="shared" si="0"/>
        <v>925</v>
      </c>
      <c r="J29" s="124">
        <f t="shared" si="1"/>
        <v>611</v>
      </c>
      <c r="K29" s="10">
        <f t="shared" si="3"/>
        <v>66.054054054054063</v>
      </c>
      <c r="L29" s="124">
        <v>587</v>
      </c>
      <c r="M29" s="124">
        <v>238</v>
      </c>
      <c r="N29" s="7">
        <f t="shared" si="2"/>
        <v>40.545144804088586</v>
      </c>
    </row>
    <row r="30" spans="2:14" x14ac:dyDescent="0.25">
      <c r="B30" s="215" t="s">
        <v>46</v>
      </c>
      <c r="C30" s="123">
        <f>SUM(T.II!E27)</f>
        <v>3305</v>
      </c>
      <c r="D30" s="124">
        <v>1851</v>
      </c>
      <c r="E30" s="7">
        <f t="shared" si="4"/>
        <v>56.006051437216342</v>
      </c>
      <c r="F30" s="123">
        <v>950</v>
      </c>
      <c r="G30" s="124">
        <v>545</v>
      </c>
      <c r="H30" s="10">
        <f t="shared" si="5"/>
        <v>57.368421052631582</v>
      </c>
      <c r="I30" s="124">
        <f t="shared" si="0"/>
        <v>1577</v>
      </c>
      <c r="J30" s="124">
        <f t="shared" si="1"/>
        <v>991</v>
      </c>
      <c r="K30" s="10">
        <f t="shared" si="3"/>
        <v>62.840837032339891</v>
      </c>
      <c r="L30" s="124">
        <v>778</v>
      </c>
      <c r="M30" s="124">
        <v>315</v>
      </c>
      <c r="N30" s="7">
        <f t="shared" si="2"/>
        <v>40.488431876606683</v>
      </c>
    </row>
    <row r="31" spans="2:14" x14ac:dyDescent="0.25">
      <c r="B31" s="215" t="s">
        <v>47</v>
      </c>
      <c r="C31" s="123">
        <f>SUM(T.II!E28)</f>
        <v>1462</v>
      </c>
      <c r="D31" s="124">
        <v>860</v>
      </c>
      <c r="E31" s="7">
        <f t="shared" si="4"/>
        <v>58.82352941176471</v>
      </c>
      <c r="F31" s="123">
        <v>409</v>
      </c>
      <c r="G31" s="124">
        <v>264</v>
      </c>
      <c r="H31" s="10">
        <f t="shared" si="5"/>
        <v>64.547677261613686</v>
      </c>
      <c r="I31" s="124">
        <f t="shared" si="0"/>
        <v>666</v>
      </c>
      <c r="J31" s="124">
        <f t="shared" si="1"/>
        <v>448</v>
      </c>
      <c r="K31" s="10">
        <f t="shared" si="3"/>
        <v>67.267267267267272</v>
      </c>
      <c r="L31" s="124">
        <v>387</v>
      </c>
      <c r="M31" s="124">
        <v>148</v>
      </c>
      <c r="N31" s="7">
        <f t="shared" si="2"/>
        <v>38.24289405684754</v>
      </c>
    </row>
    <row r="32" spans="2:14" x14ac:dyDescent="0.25">
      <c r="B32" s="215" t="s">
        <v>48</v>
      </c>
      <c r="C32" s="123">
        <f>SUM(T.II!E29)</f>
        <v>734</v>
      </c>
      <c r="D32" s="124">
        <v>384</v>
      </c>
      <c r="E32" s="7">
        <f t="shared" si="4"/>
        <v>52.316076294277927</v>
      </c>
      <c r="F32" s="123">
        <v>137</v>
      </c>
      <c r="G32" s="124">
        <v>88</v>
      </c>
      <c r="H32" s="10">
        <f>G32/F32*100</f>
        <v>64.233576642335763</v>
      </c>
      <c r="I32" s="124">
        <f t="shared" si="0"/>
        <v>383</v>
      </c>
      <c r="J32" s="124">
        <f t="shared" si="1"/>
        <v>213</v>
      </c>
      <c r="K32" s="10">
        <f t="shared" si="3"/>
        <v>55.613577023498692</v>
      </c>
      <c r="L32" s="124">
        <v>214</v>
      </c>
      <c r="M32" s="124">
        <v>83</v>
      </c>
      <c r="N32" s="7">
        <f t="shared" si="2"/>
        <v>38.785046728971963</v>
      </c>
    </row>
    <row r="33" spans="2:14" x14ac:dyDescent="0.25">
      <c r="B33" s="215" t="s">
        <v>49</v>
      </c>
      <c r="C33" s="123">
        <f>SUM(T.II!E30)</f>
        <v>2899</v>
      </c>
      <c r="D33" s="124">
        <v>1548</v>
      </c>
      <c r="E33" s="7">
        <f t="shared" si="4"/>
        <v>53.397723352880298</v>
      </c>
      <c r="F33" s="123">
        <v>596</v>
      </c>
      <c r="G33" s="124">
        <v>344</v>
      </c>
      <c r="H33" s="10">
        <f t="shared" si="5"/>
        <v>57.718120805369132</v>
      </c>
      <c r="I33" s="124">
        <f t="shared" si="0"/>
        <v>1548</v>
      </c>
      <c r="J33" s="124">
        <f t="shared" si="1"/>
        <v>875</v>
      </c>
      <c r="K33" s="10">
        <f t="shared" si="3"/>
        <v>56.524547803617573</v>
      </c>
      <c r="L33" s="124">
        <v>755</v>
      </c>
      <c r="M33" s="124">
        <v>329</v>
      </c>
      <c r="N33" s="7">
        <f t="shared" si="2"/>
        <v>43.576158940397356</v>
      </c>
    </row>
    <row r="34" spans="2:14" x14ac:dyDescent="0.25">
      <c r="B34" s="215" t="s">
        <v>50</v>
      </c>
      <c r="C34" s="123">
        <f>SUM(T.II!E31)</f>
        <v>6313</v>
      </c>
      <c r="D34" s="124">
        <v>3259</v>
      </c>
      <c r="E34" s="7">
        <f t="shared" si="4"/>
        <v>51.623633771582448</v>
      </c>
      <c r="F34" s="123">
        <v>1367</v>
      </c>
      <c r="G34" s="124">
        <v>752</v>
      </c>
      <c r="H34" s="10">
        <f>G34/F34*100</f>
        <v>55.010972933430871</v>
      </c>
      <c r="I34" s="124">
        <f t="shared" si="0"/>
        <v>3196</v>
      </c>
      <c r="J34" s="124">
        <f t="shared" si="1"/>
        <v>1854</v>
      </c>
      <c r="K34" s="10">
        <f t="shared" si="3"/>
        <v>58.010012515644561</v>
      </c>
      <c r="L34" s="124">
        <v>1750</v>
      </c>
      <c r="M34" s="124">
        <v>653</v>
      </c>
      <c r="N34" s="7">
        <f t="shared" si="2"/>
        <v>37.314285714285717</v>
      </c>
    </row>
    <row r="35" spans="2:14" ht="15.75" thickBot="1" x14ac:dyDescent="0.3">
      <c r="B35" s="216" t="s">
        <v>51</v>
      </c>
      <c r="C35" s="125">
        <f>SUM(T.II!E32)</f>
        <v>1319</v>
      </c>
      <c r="D35" s="127">
        <v>707</v>
      </c>
      <c r="E35" s="8">
        <f t="shared" si="4"/>
        <v>53.60121304018196</v>
      </c>
      <c r="F35" s="125">
        <v>249</v>
      </c>
      <c r="G35" s="127">
        <v>156</v>
      </c>
      <c r="H35" s="56">
        <f>G35/F35*100</f>
        <v>62.650602409638559</v>
      </c>
      <c r="I35" s="127">
        <f t="shared" si="0"/>
        <v>705</v>
      </c>
      <c r="J35" s="127">
        <f t="shared" si="1"/>
        <v>402</v>
      </c>
      <c r="K35" s="56">
        <f t="shared" si="3"/>
        <v>57.021276595744688</v>
      </c>
      <c r="L35" s="127">
        <v>365</v>
      </c>
      <c r="M35" s="127">
        <v>149</v>
      </c>
      <c r="N35" s="8">
        <f t="shared" si="2"/>
        <v>40.821917808219176</v>
      </c>
    </row>
    <row r="36" spans="2:14" ht="13.5" customHeight="1" x14ac:dyDescent="0.25">
      <c r="B36" s="1013" t="s">
        <v>203</v>
      </c>
      <c r="C36" s="1013"/>
      <c r="D36" s="1013"/>
      <c r="E36" s="1013"/>
      <c r="F36" s="1013"/>
      <c r="G36" s="1013"/>
      <c r="H36" s="1013"/>
      <c r="I36" s="1013"/>
      <c r="J36" s="1013"/>
      <c r="K36" s="1013"/>
      <c r="L36" s="1013"/>
      <c r="M36" s="1013"/>
      <c r="N36" s="1013"/>
    </row>
    <row r="37" spans="2:14" ht="14.25" customHeight="1" x14ac:dyDescent="0.25">
      <c r="B37" s="1010" t="s">
        <v>204</v>
      </c>
      <c r="C37" s="1010"/>
      <c r="D37" s="1010"/>
      <c r="E37" s="1010"/>
      <c r="F37" s="1010"/>
      <c r="G37" s="1010"/>
      <c r="H37" s="1010"/>
      <c r="I37" s="1010"/>
      <c r="J37" s="1010"/>
      <c r="K37" s="1010"/>
      <c r="L37" s="1010"/>
      <c r="M37" s="1010"/>
      <c r="N37" s="1010"/>
    </row>
  </sheetData>
  <mergeCells count="17">
    <mergeCell ref="B37:N37"/>
    <mergeCell ref="G8:H8"/>
    <mergeCell ref="I8:I9"/>
    <mergeCell ref="J8:K8"/>
    <mergeCell ref="L8:L9"/>
    <mergeCell ref="M8:N8"/>
    <mergeCell ref="B36:N36"/>
    <mergeCell ref="B5:B9"/>
    <mergeCell ref="C5:N5"/>
    <mergeCell ref="C6:E7"/>
    <mergeCell ref="F6:N6"/>
    <mergeCell ref="F7:H7"/>
    <mergeCell ref="I7:K7"/>
    <mergeCell ref="L7:N7"/>
    <mergeCell ref="C8:C9"/>
    <mergeCell ref="D8:E8"/>
    <mergeCell ref="F8:F9"/>
  </mergeCells>
  <printOptions horizontalCentered="1" verticalCentered="1"/>
  <pageMargins left="0" right="0" top="1.0236220472440944" bottom="0" header="0" footer="0"/>
  <pageSetup paperSize="9" scale="85" fitToWidth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AB37"/>
  <sheetViews>
    <sheetView zoomScale="80" zoomScaleNormal="80" workbookViewId="0">
      <selection activeCell="B1" sqref="B1"/>
    </sheetView>
  </sheetViews>
  <sheetFormatPr defaultRowHeight="15" x14ac:dyDescent="0.25"/>
  <cols>
    <col min="1" max="1" width="3.28515625" style="88" customWidth="1"/>
    <col min="2" max="2" width="23.42578125" style="88" customWidth="1"/>
    <col min="3" max="3" width="9.5703125" style="88" customWidth="1"/>
    <col min="4" max="4" width="9.140625" style="88" customWidth="1"/>
    <col min="5" max="5" width="8.28515625" style="88" customWidth="1"/>
    <col min="6" max="7" width="9.28515625" style="88" customWidth="1"/>
    <col min="8" max="8" width="8.28515625" style="88" customWidth="1"/>
    <col min="9" max="9" width="9.140625" style="88" customWidth="1"/>
    <col min="10" max="10" width="9.85546875" style="88" customWidth="1"/>
    <col min="11" max="11" width="9.140625" style="88"/>
    <col min="12" max="12" width="8.85546875" style="88" customWidth="1"/>
    <col min="13" max="13" width="8.5703125" style="88" customWidth="1"/>
    <col min="14" max="14" width="9.140625" style="88"/>
    <col min="15" max="15" width="9.28515625" style="88" customWidth="1"/>
    <col min="16" max="17" width="9.140625" style="88"/>
    <col min="18" max="18" width="9.42578125" style="88" customWidth="1"/>
    <col min="19" max="19" width="8" style="88" customWidth="1"/>
    <col min="20" max="20" width="9.140625" style="88"/>
    <col min="21" max="21" width="15.28515625" style="88" customWidth="1"/>
    <col min="22" max="22" width="16" style="88" customWidth="1"/>
    <col min="23" max="23" width="14.42578125" style="88" customWidth="1"/>
    <col min="24" max="24" width="15.140625" style="88" customWidth="1"/>
    <col min="25" max="25" width="15.5703125" style="88" customWidth="1"/>
    <col min="26" max="26" width="15.28515625" style="88" customWidth="1"/>
    <col min="27" max="27" width="15.5703125" style="88" customWidth="1"/>
    <col min="28" max="28" width="15.28515625" style="88" customWidth="1"/>
    <col min="29" max="16384" width="9.140625" style="88"/>
  </cols>
  <sheetData>
    <row r="1" spans="2:28" ht="12" customHeight="1" x14ac:dyDescent="0.25"/>
    <row r="2" spans="2:28" x14ac:dyDescent="0.25">
      <c r="B2" s="11" t="s">
        <v>538</v>
      </c>
      <c r="C2" s="11"/>
      <c r="D2" s="11"/>
      <c r="E2" s="11"/>
      <c r="F2" s="11"/>
      <c r="G2" s="11"/>
      <c r="H2" s="11"/>
    </row>
    <row r="3" spans="2:28" x14ac:dyDescent="0.25">
      <c r="B3" s="11" t="s">
        <v>508</v>
      </c>
      <c r="C3" s="11"/>
      <c r="D3" s="11"/>
      <c r="E3" s="11"/>
      <c r="F3" s="11"/>
      <c r="G3" s="11"/>
      <c r="H3" s="11"/>
    </row>
    <row r="4" spans="2:28" ht="14.25" customHeight="1" thickBot="1" x14ac:dyDescent="0.3">
      <c r="B4" s="11"/>
      <c r="C4" s="11"/>
      <c r="D4" s="11"/>
      <c r="E4" s="11"/>
      <c r="F4" s="11"/>
      <c r="G4" s="11"/>
      <c r="H4" s="11"/>
    </row>
    <row r="5" spans="2:28" ht="17.25" customHeight="1" thickBot="1" x14ac:dyDescent="0.3">
      <c r="B5" s="878" t="s">
        <v>143</v>
      </c>
      <c r="C5" s="836"/>
      <c r="D5" s="837"/>
      <c r="E5" s="837" t="s">
        <v>359</v>
      </c>
      <c r="F5" s="837"/>
      <c r="G5" s="837"/>
      <c r="H5" s="838"/>
      <c r="I5" s="836"/>
      <c r="J5" s="837"/>
      <c r="K5" s="837" t="s">
        <v>427</v>
      </c>
      <c r="L5" s="837"/>
      <c r="M5" s="837"/>
      <c r="N5" s="838"/>
      <c r="O5" s="837"/>
      <c r="P5" s="837"/>
      <c r="Q5" s="837" t="s">
        <v>428</v>
      </c>
      <c r="R5" s="837"/>
      <c r="S5" s="837"/>
      <c r="T5" s="838"/>
      <c r="U5" s="839"/>
      <c r="V5" s="837" t="s">
        <v>545</v>
      </c>
      <c r="W5" s="837"/>
      <c r="X5" s="838"/>
      <c r="Y5" s="839"/>
      <c r="Z5" s="837" t="s">
        <v>546</v>
      </c>
      <c r="AA5" s="837"/>
      <c r="AB5" s="838"/>
    </row>
    <row r="6" spans="2:28" ht="21" customHeight="1" thickBot="1" x14ac:dyDescent="0.3">
      <c r="B6" s="1014"/>
      <c r="C6" s="1018" t="s">
        <v>287</v>
      </c>
      <c r="D6" s="1019"/>
      <c r="E6" s="1019"/>
      <c r="F6" s="1019"/>
      <c r="G6" s="1019"/>
      <c r="H6" s="1020"/>
      <c r="I6" s="1018" t="s">
        <v>287</v>
      </c>
      <c r="J6" s="1019"/>
      <c r="K6" s="1019"/>
      <c r="L6" s="1019"/>
      <c r="M6" s="1019"/>
      <c r="N6" s="1020"/>
      <c r="O6" s="1018" t="s">
        <v>287</v>
      </c>
      <c r="P6" s="1019"/>
      <c r="Q6" s="1019"/>
      <c r="R6" s="1019"/>
      <c r="S6" s="1019"/>
      <c r="T6" s="1020"/>
      <c r="U6" s="834" t="s">
        <v>540</v>
      </c>
      <c r="V6" s="840" t="s">
        <v>150</v>
      </c>
      <c r="W6" s="834" t="s">
        <v>150</v>
      </c>
      <c r="X6" s="840" t="s">
        <v>150</v>
      </c>
      <c r="Y6" s="834" t="s">
        <v>540</v>
      </c>
      <c r="Z6" s="840" t="s">
        <v>150</v>
      </c>
      <c r="AA6" s="834" t="s">
        <v>150</v>
      </c>
      <c r="AB6" s="840" t="s">
        <v>150</v>
      </c>
    </row>
    <row r="7" spans="2:28" ht="17.25" customHeight="1" x14ac:dyDescent="0.25">
      <c r="B7" s="1014"/>
      <c r="C7" s="897" t="s">
        <v>201</v>
      </c>
      <c r="D7" s="895"/>
      <c r="E7" s="905"/>
      <c r="F7" s="897" t="s">
        <v>202</v>
      </c>
      <c r="G7" s="895"/>
      <c r="H7" s="905"/>
      <c r="I7" s="897" t="s">
        <v>201</v>
      </c>
      <c r="J7" s="895"/>
      <c r="K7" s="905"/>
      <c r="L7" s="897" t="s">
        <v>202</v>
      </c>
      <c r="M7" s="895"/>
      <c r="N7" s="905"/>
      <c r="O7" s="897" t="s">
        <v>201</v>
      </c>
      <c r="P7" s="895"/>
      <c r="Q7" s="905"/>
      <c r="R7" s="897" t="s">
        <v>202</v>
      </c>
      <c r="S7" s="895"/>
      <c r="T7" s="905"/>
      <c r="U7" s="846" t="s">
        <v>541</v>
      </c>
      <c r="V7" s="385" t="s">
        <v>541</v>
      </c>
      <c r="W7" s="846" t="s">
        <v>542</v>
      </c>
      <c r="X7" s="385" t="s">
        <v>543</v>
      </c>
      <c r="Y7" s="846" t="s">
        <v>541</v>
      </c>
      <c r="Z7" s="385" t="s">
        <v>541</v>
      </c>
      <c r="AA7" s="846" t="s">
        <v>542</v>
      </c>
      <c r="AB7" s="385" t="s">
        <v>543</v>
      </c>
    </row>
    <row r="8" spans="2:28" ht="18" customHeight="1" x14ac:dyDescent="0.25">
      <c r="B8" s="1014"/>
      <c r="C8" s="916" t="s">
        <v>4</v>
      </c>
      <c r="D8" s="1021" t="s">
        <v>129</v>
      </c>
      <c r="E8" s="1022"/>
      <c r="F8" s="1023" t="s">
        <v>4</v>
      </c>
      <c r="G8" s="1021" t="s">
        <v>129</v>
      </c>
      <c r="H8" s="1022"/>
      <c r="I8" s="916" t="s">
        <v>4</v>
      </c>
      <c r="J8" s="1021" t="s">
        <v>129</v>
      </c>
      <c r="K8" s="1022"/>
      <c r="L8" s="1023" t="s">
        <v>4</v>
      </c>
      <c r="M8" s="1021" t="s">
        <v>129</v>
      </c>
      <c r="N8" s="1022"/>
      <c r="O8" s="916" t="s">
        <v>4</v>
      </c>
      <c r="P8" s="1021" t="s">
        <v>129</v>
      </c>
      <c r="Q8" s="1022"/>
      <c r="R8" s="1023" t="s">
        <v>4</v>
      </c>
      <c r="S8" s="1021" t="s">
        <v>129</v>
      </c>
      <c r="T8" s="1022"/>
      <c r="U8" s="846" t="s">
        <v>147</v>
      </c>
      <c r="V8" s="385" t="s">
        <v>544</v>
      </c>
      <c r="W8" s="846" t="s">
        <v>147</v>
      </c>
      <c r="X8" s="385" t="s">
        <v>544</v>
      </c>
      <c r="Y8" s="846" t="s">
        <v>147</v>
      </c>
      <c r="Z8" s="385" t="s">
        <v>544</v>
      </c>
      <c r="AA8" s="846" t="s">
        <v>147</v>
      </c>
      <c r="AB8" s="385" t="s">
        <v>544</v>
      </c>
    </row>
    <row r="9" spans="2:28" ht="15.75" thickBot="1" x14ac:dyDescent="0.3">
      <c r="B9" s="877"/>
      <c r="C9" s="917"/>
      <c r="D9" s="841" t="s">
        <v>147</v>
      </c>
      <c r="E9" s="842" t="s">
        <v>148</v>
      </c>
      <c r="F9" s="1007"/>
      <c r="G9" s="841" t="s">
        <v>147</v>
      </c>
      <c r="H9" s="842" t="s">
        <v>148</v>
      </c>
      <c r="I9" s="917"/>
      <c r="J9" s="841" t="s">
        <v>147</v>
      </c>
      <c r="K9" s="842" t="s">
        <v>148</v>
      </c>
      <c r="L9" s="1007"/>
      <c r="M9" s="841" t="s">
        <v>147</v>
      </c>
      <c r="N9" s="842" t="s">
        <v>148</v>
      </c>
      <c r="O9" s="917"/>
      <c r="P9" s="841" t="s">
        <v>147</v>
      </c>
      <c r="Q9" s="842" t="s">
        <v>148</v>
      </c>
      <c r="R9" s="1007"/>
      <c r="S9" s="841" t="s">
        <v>147</v>
      </c>
      <c r="T9" s="842" t="s">
        <v>148</v>
      </c>
      <c r="U9" s="835"/>
      <c r="V9" s="845"/>
      <c r="W9" s="835"/>
      <c r="X9" s="845"/>
      <c r="Y9" s="835"/>
      <c r="Z9" s="845"/>
      <c r="AA9" s="835"/>
      <c r="AB9" s="845"/>
    </row>
    <row r="10" spans="2:28" ht="26.25" customHeight="1" thickBot="1" x14ac:dyDescent="0.3">
      <c r="B10" s="332" t="s">
        <v>26</v>
      </c>
      <c r="C10" s="333">
        <f>SUM(C11:C35)</f>
        <v>22846</v>
      </c>
      <c r="D10" s="334">
        <f>SUM(D11:D35)</f>
        <v>13850</v>
      </c>
      <c r="E10" s="335">
        <f>D10/C10*100</f>
        <v>60.623303860632063</v>
      </c>
      <c r="F10" s="333">
        <f>SUM(F11:F35)</f>
        <v>19901</v>
      </c>
      <c r="G10" s="334">
        <f>SUM(G11:G35)</f>
        <v>7718</v>
      </c>
      <c r="H10" s="335">
        <f>G10/F10*100</f>
        <v>38.781970755238433</v>
      </c>
      <c r="I10" s="333">
        <f>SUM(I11:I35)</f>
        <v>24119</v>
      </c>
      <c r="J10" s="334">
        <f>SUM(J11:J35)</f>
        <v>14175</v>
      </c>
      <c r="K10" s="335">
        <f>J10/I10*100</f>
        <v>58.771093328910816</v>
      </c>
      <c r="L10" s="333">
        <f>SUM(L11:L35)</f>
        <v>19822</v>
      </c>
      <c r="M10" s="334">
        <f>SUM(M11:M35)</f>
        <v>7618</v>
      </c>
      <c r="N10" s="335">
        <f>M10/L10*100</f>
        <v>38.432045202300472</v>
      </c>
      <c r="O10" s="333">
        <f>SUM(O11:O35)</f>
        <v>20423</v>
      </c>
      <c r="P10" s="334">
        <f>SUM(P11:P35)</f>
        <v>12212</v>
      </c>
      <c r="Q10" s="335">
        <f>P10/O10*100</f>
        <v>59.795328795965332</v>
      </c>
      <c r="R10" s="333">
        <f>SUM(R11:R35)</f>
        <v>18193</v>
      </c>
      <c r="S10" s="334">
        <f>SUM(S11:S35)</f>
        <v>6964</v>
      </c>
      <c r="T10" s="335">
        <f>S10/R10*100</f>
        <v>38.278458747870062</v>
      </c>
      <c r="U10" s="855">
        <f>O10-I10</f>
        <v>-3696</v>
      </c>
      <c r="V10" s="856">
        <f>U10*100/O10</f>
        <v>-18.097243304117907</v>
      </c>
      <c r="W10" s="855">
        <f>O10-C10</f>
        <v>-2423</v>
      </c>
      <c r="X10" s="856">
        <f>W10*100/O10</f>
        <v>-11.8640748176076</v>
      </c>
      <c r="Y10" s="855">
        <f>R10-L10</f>
        <v>-1629</v>
      </c>
      <c r="Z10" s="856">
        <f>Y10*100/R10</f>
        <v>-8.953993294124114</v>
      </c>
      <c r="AA10" s="855">
        <f>R10-F10</f>
        <v>-1708</v>
      </c>
      <c r="AB10" s="856">
        <f>AA10*100/R10</f>
        <v>-9.3882262408618704</v>
      </c>
    </row>
    <row r="11" spans="2:28" ht="15.75" thickTop="1" x14ac:dyDescent="0.25">
      <c r="B11" s="213" t="s">
        <v>27</v>
      </c>
      <c r="C11" s="217">
        <v>326</v>
      </c>
      <c r="D11" s="218">
        <v>192</v>
      </c>
      <c r="E11" s="63">
        <f>D11/C11*100</f>
        <v>58.895705521472394</v>
      </c>
      <c r="F11" s="217">
        <v>267</v>
      </c>
      <c r="G11" s="218">
        <v>93</v>
      </c>
      <c r="H11" s="63">
        <f t="shared" ref="H11:H35" si="0">G11/F11*100</f>
        <v>34.831460674157306</v>
      </c>
      <c r="I11" s="217">
        <v>346</v>
      </c>
      <c r="J11" s="218">
        <v>203</v>
      </c>
      <c r="K11" s="63">
        <f>J11/I11*100</f>
        <v>58.670520231213871</v>
      </c>
      <c r="L11" s="217">
        <v>289</v>
      </c>
      <c r="M11" s="218">
        <v>101</v>
      </c>
      <c r="N11" s="63">
        <f t="shared" ref="N11:N14" si="1">M11/L11*100</f>
        <v>34.94809688581315</v>
      </c>
      <c r="O11" s="217">
        <v>326</v>
      </c>
      <c r="P11" s="218">
        <v>217</v>
      </c>
      <c r="Q11" s="63">
        <f>P11/O11*100</f>
        <v>66.564417177914109</v>
      </c>
      <c r="R11" s="217">
        <v>239</v>
      </c>
      <c r="S11" s="218">
        <v>83</v>
      </c>
      <c r="T11" s="63">
        <f t="shared" ref="T11:T14" si="2">S11/R11*100</f>
        <v>34.728033472803347</v>
      </c>
      <c r="U11" s="217">
        <f t="shared" ref="U11:U35" si="3">O11-I11</f>
        <v>-20</v>
      </c>
      <c r="V11" s="63">
        <f t="shared" ref="V11:V35" si="4">U11*100/O11</f>
        <v>-6.1349693251533743</v>
      </c>
      <c r="W11" s="217">
        <f>O11-C11</f>
        <v>0</v>
      </c>
      <c r="X11" s="63">
        <f>W11*100/O11</f>
        <v>0</v>
      </c>
      <c r="Y11" s="217">
        <f t="shared" ref="Y11:Y35" si="5">R11-L11</f>
        <v>-50</v>
      </c>
      <c r="Z11" s="63">
        <f t="shared" ref="Z11:Z35" si="6">Y11*100/R11</f>
        <v>-20.92050209205021</v>
      </c>
      <c r="AA11" s="217">
        <f t="shared" ref="AA11:AA35" si="7">R11-F11</f>
        <v>-28</v>
      </c>
      <c r="AB11" s="63">
        <f t="shared" ref="AB11:AB35" si="8">AA11*100/R11</f>
        <v>-11.715481171548117</v>
      </c>
    </row>
    <row r="12" spans="2:28" x14ac:dyDescent="0.25">
      <c r="B12" s="214" t="s">
        <v>28</v>
      </c>
      <c r="C12" s="59">
        <v>1098</v>
      </c>
      <c r="D12" s="9">
        <v>645</v>
      </c>
      <c r="E12" s="7">
        <f>D12/C12*100</f>
        <v>58.743169398907099</v>
      </c>
      <c r="F12" s="59">
        <v>1061</v>
      </c>
      <c r="G12" s="9">
        <v>484</v>
      </c>
      <c r="H12" s="7">
        <f t="shared" si="0"/>
        <v>45.617342130065971</v>
      </c>
      <c r="I12" s="59">
        <v>1158</v>
      </c>
      <c r="J12" s="9">
        <v>630</v>
      </c>
      <c r="K12" s="7">
        <f>J12/I12*100</f>
        <v>54.404145077720209</v>
      </c>
      <c r="L12" s="59">
        <v>1125</v>
      </c>
      <c r="M12" s="9">
        <v>491</v>
      </c>
      <c r="N12" s="7">
        <f t="shared" si="1"/>
        <v>43.644444444444446</v>
      </c>
      <c r="O12" s="59">
        <v>992</v>
      </c>
      <c r="P12" s="9">
        <v>554</v>
      </c>
      <c r="Q12" s="7">
        <f>P12/O12*100</f>
        <v>55.846774193548384</v>
      </c>
      <c r="R12" s="59">
        <v>996</v>
      </c>
      <c r="S12" s="9">
        <v>442</v>
      </c>
      <c r="T12" s="7">
        <f t="shared" si="2"/>
        <v>44.377510040160644</v>
      </c>
      <c r="U12" s="59">
        <f t="shared" si="3"/>
        <v>-166</v>
      </c>
      <c r="V12" s="7">
        <f t="shared" si="4"/>
        <v>-16.733870967741936</v>
      </c>
      <c r="W12" s="59">
        <f t="shared" ref="W12:W35" si="9">O12-C12</f>
        <v>-106</v>
      </c>
      <c r="X12" s="7">
        <f t="shared" ref="X12:X35" si="10">W12*100/O12</f>
        <v>-10.685483870967742</v>
      </c>
      <c r="Y12" s="59">
        <f t="shared" si="5"/>
        <v>-129</v>
      </c>
      <c r="Z12" s="7">
        <f t="shared" si="6"/>
        <v>-12.951807228915662</v>
      </c>
      <c r="AA12" s="59">
        <f t="shared" si="7"/>
        <v>-65</v>
      </c>
      <c r="AB12" s="7">
        <f t="shared" si="8"/>
        <v>-6.5261044176706831</v>
      </c>
    </row>
    <row r="13" spans="2:28" x14ac:dyDescent="0.25">
      <c r="B13" s="214" t="s">
        <v>29</v>
      </c>
      <c r="C13" s="59">
        <v>1130</v>
      </c>
      <c r="D13" s="9">
        <v>778</v>
      </c>
      <c r="E13" s="7">
        <f>D13/C13*100</f>
        <v>68.849557522123888</v>
      </c>
      <c r="F13" s="59">
        <v>882</v>
      </c>
      <c r="G13" s="9">
        <v>413</v>
      </c>
      <c r="H13" s="7">
        <f t="shared" si="0"/>
        <v>46.825396825396822</v>
      </c>
      <c r="I13" s="59">
        <v>1063</v>
      </c>
      <c r="J13" s="9">
        <v>761</v>
      </c>
      <c r="K13" s="7">
        <f>J13/I13*100</f>
        <v>71.589840075258707</v>
      </c>
      <c r="L13" s="59">
        <v>830</v>
      </c>
      <c r="M13" s="9">
        <v>368</v>
      </c>
      <c r="N13" s="7">
        <f t="shared" si="1"/>
        <v>44.337349397590359</v>
      </c>
      <c r="O13" s="59">
        <v>842</v>
      </c>
      <c r="P13" s="9">
        <v>602</v>
      </c>
      <c r="Q13" s="7">
        <f>P13/O13*100</f>
        <v>71.496437054631841</v>
      </c>
      <c r="R13" s="59">
        <v>705</v>
      </c>
      <c r="S13" s="9">
        <v>315</v>
      </c>
      <c r="T13" s="7">
        <f t="shared" si="2"/>
        <v>44.680851063829785</v>
      </c>
      <c r="U13" s="59">
        <f t="shared" si="3"/>
        <v>-221</v>
      </c>
      <c r="V13" s="7">
        <f t="shared" si="4"/>
        <v>-26.247030878859857</v>
      </c>
      <c r="W13" s="59">
        <f t="shared" si="9"/>
        <v>-288</v>
      </c>
      <c r="X13" s="7">
        <f t="shared" si="10"/>
        <v>-34.204275534441805</v>
      </c>
      <c r="Y13" s="59">
        <f t="shared" si="5"/>
        <v>-125</v>
      </c>
      <c r="Z13" s="7">
        <f t="shared" si="6"/>
        <v>-17.730496453900709</v>
      </c>
      <c r="AA13" s="59">
        <f t="shared" si="7"/>
        <v>-177</v>
      </c>
      <c r="AB13" s="7">
        <f t="shared" si="8"/>
        <v>-25.106382978723403</v>
      </c>
    </row>
    <row r="14" spans="2:28" x14ac:dyDescent="0.25">
      <c r="B14" s="214" t="s">
        <v>30</v>
      </c>
      <c r="C14" s="59">
        <v>1778</v>
      </c>
      <c r="D14" s="9">
        <v>1038</v>
      </c>
      <c r="E14" s="7">
        <f>D14/C14*100</f>
        <v>58.38020247469067</v>
      </c>
      <c r="F14" s="59">
        <v>1482</v>
      </c>
      <c r="G14" s="9">
        <v>545</v>
      </c>
      <c r="H14" s="7">
        <f t="shared" si="0"/>
        <v>36.774628879892035</v>
      </c>
      <c r="I14" s="59">
        <v>1898</v>
      </c>
      <c r="J14" s="9">
        <v>1081</v>
      </c>
      <c r="K14" s="7">
        <f>J14/I14*100</f>
        <v>56.954689146469974</v>
      </c>
      <c r="L14" s="59">
        <v>1473</v>
      </c>
      <c r="M14" s="9">
        <v>552</v>
      </c>
      <c r="N14" s="7">
        <f t="shared" si="1"/>
        <v>37.474541751527497</v>
      </c>
      <c r="O14" s="59">
        <v>1596</v>
      </c>
      <c r="P14" s="9">
        <v>961</v>
      </c>
      <c r="Q14" s="7">
        <f>P14/O14*100</f>
        <v>60.213032581453632</v>
      </c>
      <c r="R14" s="59">
        <v>1334</v>
      </c>
      <c r="S14" s="9">
        <v>487</v>
      </c>
      <c r="T14" s="7">
        <f t="shared" si="2"/>
        <v>36.506746626686656</v>
      </c>
      <c r="U14" s="59">
        <f t="shared" si="3"/>
        <v>-302</v>
      </c>
      <c r="V14" s="7">
        <f t="shared" si="4"/>
        <v>-18.922305764411028</v>
      </c>
      <c r="W14" s="59">
        <f t="shared" si="9"/>
        <v>-182</v>
      </c>
      <c r="X14" s="7">
        <f t="shared" si="10"/>
        <v>-11.403508771929825</v>
      </c>
      <c r="Y14" s="59">
        <f t="shared" si="5"/>
        <v>-139</v>
      </c>
      <c r="Z14" s="7">
        <f t="shared" si="6"/>
        <v>-10.419790104947527</v>
      </c>
      <c r="AA14" s="59">
        <f t="shared" si="7"/>
        <v>-148</v>
      </c>
      <c r="AB14" s="7">
        <f t="shared" si="8"/>
        <v>-11.094452773613193</v>
      </c>
    </row>
    <row r="15" spans="2:28" x14ac:dyDescent="0.25">
      <c r="B15" s="214" t="s">
        <v>31</v>
      </c>
      <c r="C15" s="59">
        <v>1206</v>
      </c>
      <c r="D15" s="9">
        <v>802</v>
      </c>
      <c r="E15" s="7">
        <f t="shared" ref="E15:E33" si="11">D15/C15*100</f>
        <v>66.500829187396349</v>
      </c>
      <c r="F15" s="59">
        <v>1244</v>
      </c>
      <c r="G15" s="9">
        <v>588</v>
      </c>
      <c r="H15" s="7">
        <f>G15/F15*100</f>
        <v>47.266881028938904</v>
      </c>
      <c r="I15" s="59">
        <v>1344</v>
      </c>
      <c r="J15" s="9">
        <v>893</v>
      </c>
      <c r="K15" s="7">
        <f t="shared" ref="K15:K17" si="12">J15/I15*100</f>
        <v>66.44345238095238</v>
      </c>
      <c r="L15" s="59">
        <v>1207</v>
      </c>
      <c r="M15" s="9">
        <v>532</v>
      </c>
      <c r="N15" s="7">
        <f>M15/L15*100</f>
        <v>44.07622203811102</v>
      </c>
      <c r="O15" s="59">
        <v>1216</v>
      </c>
      <c r="P15" s="9">
        <v>781</v>
      </c>
      <c r="Q15" s="7">
        <f t="shared" ref="Q15:Q17" si="13">P15/O15*100</f>
        <v>64.226973684210535</v>
      </c>
      <c r="R15" s="59">
        <v>1092</v>
      </c>
      <c r="S15" s="9">
        <v>499</v>
      </c>
      <c r="T15" s="7">
        <f>S15/R15*100</f>
        <v>45.695970695970693</v>
      </c>
      <c r="U15" s="59">
        <f t="shared" si="3"/>
        <v>-128</v>
      </c>
      <c r="V15" s="7">
        <f t="shared" si="4"/>
        <v>-10.526315789473685</v>
      </c>
      <c r="W15" s="59">
        <f t="shared" si="9"/>
        <v>10</v>
      </c>
      <c r="X15" s="7">
        <f t="shared" si="10"/>
        <v>0.82236842105263153</v>
      </c>
      <c r="Y15" s="59">
        <f t="shared" si="5"/>
        <v>-115</v>
      </c>
      <c r="Z15" s="7">
        <f t="shared" si="6"/>
        <v>-10.531135531135531</v>
      </c>
      <c r="AA15" s="59">
        <f t="shared" si="7"/>
        <v>-152</v>
      </c>
      <c r="AB15" s="7">
        <f t="shared" si="8"/>
        <v>-13.91941391941392</v>
      </c>
    </row>
    <row r="16" spans="2:28" x14ac:dyDescent="0.25">
      <c r="B16" s="214" t="s">
        <v>32</v>
      </c>
      <c r="C16" s="59">
        <v>549</v>
      </c>
      <c r="D16" s="9">
        <v>338</v>
      </c>
      <c r="E16" s="7">
        <f t="shared" si="11"/>
        <v>61.56648451730419</v>
      </c>
      <c r="F16" s="59">
        <v>543</v>
      </c>
      <c r="G16" s="9">
        <v>201</v>
      </c>
      <c r="H16" s="7">
        <f t="shared" si="0"/>
        <v>37.016574585635361</v>
      </c>
      <c r="I16" s="59">
        <v>645</v>
      </c>
      <c r="J16" s="9">
        <v>343</v>
      </c>
      <c r="K16" s="7">
        <f t="shared" si="12"/>
        <v>53.178294573643413</v>
      </c>
      <c r="L16" s="59">
        <v>541</v>
      </c>
      <c r="M16" s="9">
        <v>184</v>
      </c>
      <c r="N16" s="7">
        <f t="shared" ref="N16" si="14">M16/L16*100</f>
        <v>34.011090573012936</v>
      </c>
      <c r="O16" s="59">
        <v>530</v>
      </c>
      <c r="P16" s="9">
        <v>307</v>
      </c>
      <c r="Q16" s="7">
        <f t="shared" si="13"/>
        <v>57.924528301886788</v>
      </c>
      <c r="R16" s="59">
        <v>504</v>
      </c>
      <c r="S16" s="9">
        <v>181</v>
      </c>
      <c r="T16" s="7">
        <f t="shared" ref="T16" si="15">S16/R16*100</f>
        <v>35.912698412698411</v>
      </c>
      <c r="U16" s="59">
        <f t="shared" si="3"/>
        <v>-115</v>
      </c>
      <c r="V16" s="7">
        <f t="shared" si="4"/>
        <v>-21.69811320754717</v>
      </c>
      <c r="W16" s="59">
        <f t="shared" si="9"/>
        <v>-19</v>
      </c>
      <c r="X16" s="7">
        <f t="shared" si="10"/>
        <v>-3.5849056603773586</v>
      </c>
      <c r="Y16" s="59">
        <f t="shared" si="5"/>
        <v>-37</v>
      </c>
      <c r="Z16" s="7">
        <f t="shared" si="6"/>
        <v>-7.3412698412698409</v>
      </c>
      <c r="AA16" s="59">
        <f t="shared" si="7"/>
        <v>-39</v>
      </c>
      <c r="AB16" s="7">
        <f t="shared" si="8"/>
        <v>-7.7380952380952381</v>
      </c>
    </row>
    <row r="17" spans="2:28" x14ac:dyDescent="0.25">
      <c r="B17" s="214" t="s">
        <v>33</v>
      </c>
      <c r="C17" s="59">
        <v>570</v>
      </c>
      <c r="D17" s="9">
        <v>379</v>
      </c>
      <c r="E17" s="7">
        <f t="shared" si="11"/>
        <v>66.491228070175438</v>
      </c>
      <c r="F17" s="59">
        <v>657</v>
      </c>
      <c r="G17" s="9">
        <v>233</v>
      </c>
      <c r="H17" s="7">
        <f>G17/F17*100</f>
        <v>35.464231354642308</v>
      </c>
      <c r="I17" s="59">
        <v>630</v>
      </c>
      <c r="J17" s="9">
        <v>395</v>
      </c>
      <c r="K17" s="7">
        <f t="shared" si="12"/>
        <v>62.698412698412696</v>
      </c>
      <c r="L17" s="59">
        <v>616</v>
      </c>
      <c r="M17" s="9">
        <v>222</v>
      </c>
      <c r="N17" s="7">
        <f>M17/L17*100</f>
        <v>36.038961038961034</v>
      </c>
      <c r="O17" s="59">
        <v>476</v>
      </c>
      <c r="P17" s="9">
        <v>299</v>
      </c>
      <c r="Q17" s="7">
        <f t="shared" si="13"/>
        <v>62.815126050420169</v>
      </c>
      <c r="R17" s="59">
        <v>517</v>
      </c>
      <c r="S17" s="9">
        <v>196</v>
      </c>
      <c r="T17" s="7">
        <f>S17/R17*100</f>
        <v>37.911025145067697</v>
      </c>
      <c r="U17" s="59">
        <f t="shared" si="3"/>
        <v>-154</v>
      </c>
      <c r="V17" s="7">
        <f t="shared" si="4"/>
        <v>-32.352941176470587</v>
      </c>
      <c r="W17" s="59">
        <f t="shared" si="9"/>
        <v>-94</v>
      </c>
      <c r="X17" s="7">
        <f t="shared" si="10"/>
        <v>-19.747899159663866</v>
      </c>
      <c r="Y17" s="59">
        <f t="shared" si="5"/>
        <v>-99</v>
      </c>
      <c r="Z17" s="7">
        <f t="shared" si="6"/>
        <v>-19.148936170212767</v>
      </c>
      <c r="AA17" s="59">
        <f t="shared" si="7"/>
        <v>-140</v>
      </c>
      <c r="AB17" s="7">
        <f t="shared" si="8"/>
        <v>-27.079303675048354</v>
      </c>
    </row>
    <row r="18" spans="2:28" x14ac:dyDescent="0.25">
      <c r="B18" s="214" t="s">
        <v>34</v>
      </c>
      <c r="C18" s="59">
        <v>470</v>
      </c>
      <c r="D18" s="9">
        <v>238</v>
      </c>
      <c r="E18" s="7">
        <f>D18/C18*100</f>
        <v>50.638297872340424</v>
      </c>
      <c r="F18" s="59">
        <v>413</v>
      </c>
      <c r="G18" s="9">
        <v>144</v>
      </c>
      <c r="H18" s="7">
        <f>G18/F18*100</f>
        <v>34.866828087167065</v>
      </c>
      <c r="I18" s="59">
        <v>578</v>
      </c>
      <c r="J18" s="9">
        <v>275</v>
      </c>
      <c r="K18" s="7">
        <f>J18/I18*100</f>
        <v>47.577854671280278</v>
      </c>
      <c r="L18" s="59">
        <v>449</v>
      </c>
      <c r="M18" s="9">
        <v>167</v>
      </c>
      <c r="N18" s="7">
        <f>M18/L18*100</f>
        <v>37.193763919821826</v>
      </c>
      <c r="O18" s="59">
        <v>456</v>
      </c>
      <c r="P18" s="9">
        <v>228</v>
      </c>
      <c r="Q18" s="7">
        <f>P18/O18*100</f>
        <v>50</v>
      </c>
      <c r="R18" s="59">
        <v>402</v>
      </c>
      <c r="S18" s="9">
        <v>138</v>
      </c>
      <c r="T18" s="7">
        <f>S18/R18*100</f>
        <v>34.328358208955223</v>
      </c>
      <c r="U18" s="59">
        <f t="shared" si="3"/>
        <v>-122</v>
      </c>
      <c r="V18" s="7">
        <f t="shared" si="4"/>
        <v>-26.754385964912281</v>
      </c>
      <c r="W18" s="59">
        <f t="shared" si="9"/>
        <v>-14</v>
      </c>
      <c r="X18" s="7">
        <f t="shared" si="10"/>
        <v>-3.0701754385964914</v>
      </c>
      <c r="Y18" s="59">
        <f t="shared" si="5"/>
        <v>-47</v>
      </c>
      <c r="Z18" s="7">
        <f t="shared" si="6"/>
        <v>-11.691542288557214</v>
      </c>
      <c r="AA18" s="59">
        <f t="shared" si="7"/>
        <v>-11</v>
      </c>
      <c r="AB18" s="7">
        <f t="shared" si="8"/>
        <v>-2.7363184079601992</v>
      </c>
    </row>
    <row r="19" spans="2:28" x14ac:dyDescent="0.25">
      <c r="B19" s="214" t="s">
        <v>35</v>
      </c>
      <c r="C19" s="59">
        <v>1186</v>
      </c>
      <c r="D19" s="9">
        <v>655</v>
      </c>
      <c r="E19" s="7">
        <f t="shared" si="11"/>
        <v>55.227655986509269</v>
      </c>
      <c r="F19" s="59">
        <v>816</v>
      </c>
      <c r="G19" s="9">
        <v>272</v>
      </c>
      <c r="H19" s="7">
        <f>G19/F19*100</f>
        <v>33.333333333333329</v>
      </c>
      <c r="I19" s="59">
        <v>1290</v>
      </c>
      <c r="J19" s="9">
        <v>697</v>
      </c>
      <c r="K19" s="7">
        <f t="shared" ref="K19:K20" si="16">J19/I19*100</f>
        <v>54.031007751937985</v>
      </c>
      <c r="L19" s="59">
        <v>773</v>
      </c>
      <c r="M19" s="9">
        <v>282</v>
      </c>
      <c r="N19" s="7">
        <f>M19/L19*100</f>
        <v>36.481241914618366</v>
      </c>
      <c r="O19" s="59">
        <v>1057</v>
      </c>
      <c r="P19" s="9">
        <v>592</v>
      </c>
      <c r="Q19" s="7">
        <f t="shared" ref="Q19:Q20" si="17">P19/O19*100</f>
        <v>56.00756859035004</v>
      </c>
      <c r="R19" s="59">
        <v>739</v>
      </c>
      <c r="S19" s="9">
        <v>260</v>
      </c>
      <c r="T19" s="7">
        <f>S19/R19*100</f>
        <v>35.182679296346414</v>
      </c>
      <c r="U19" s="59">
        <f t="shared" si="3"/>
        <v>-233</v>
      </c>
      <c r="V19" s="7">
        <f t="shared" si="4"/>
        <v>-22.043519394512771</v>
      </c>
      <c r="W19" s="59">
        <f t="shared" si="9"/>
        <v>-129</v>
      </c>
      <c r="X19" s="7">
        <f t="shared" si="10"/>
        <v>-12.204351939451277</v>
      </c>
      <c r="Y19" s="59">
        <f t="shared" si="5"/>
        <v>-34</v>
      </c>
      <c r="Z19" s="7">
        <f t="shared" si="6"/>
        <v>-4.6008119079837622</v>
      </c>
      <c r="AA19" s="59">
        <f t="shared" si="7"/>
        <v>-77</v>
      </c>
      <c r="AB19" s="7">
        <f t="shared" si="8"/>
        <v>-10.419485791610285</v>
      </c>
    </row>
    <row r="20" spans="2:28" x14ac:dyDescent="0.25">
      <c r="B20" s="214" t="s">
        <v>36</v>
      </c>
      <c r="C20" s="59">
        <v>599</v>
      </c>
      <c r="D20" s="9">
        <v>372</v>
      </c>
      <c r="E20" s="7">
        <f t="shared" si="11"/>
        <v>62.10350584307178</v>
      </c>
      <c r="F20" s="59">
        <v>539</v>
      </c>
      <c r="G20" s="9">
        <v>194</v>
      </c>
      <c r="H20" s="7">
        <f>G20/F20*100</f>
        <v>35.99257884972171</v>
      </c>
      <c r="I20" s="59">
        <v>702</v>
      </c>
      <c r="J20" s="9">
        <v>419</v>
      </c>
      <c r="K20" s="7">
        <f t="shared" si="16"/>
        <v>59.686609686609685</v>
      </c>
      <c r="L20" s="59">
        <v>555</v>
      </c>
      <c r="M20" s="9">
        <v>183</v>
      </c>
      <c r="N20" s="7">
        <f>M20/L20*100</f>
        <v>32.972972972972975</v>
      </c>
      <c r="O20" s="59">
        <v>498</v>
      </c>
      <c r="P20" s="9">
        <v>295</v>
      </c>
      <c r="Q20" s="7">
        <f t="shared" si="17"/>
        <v>59.23694779116466</v>
      </c>
      <c r="R20" s="59">
        <v>498</v>
      </c>
      <c r="S20" s="9">
        <v>152</v>
      </c>
      <c r="T20" s="7">
        <f>S20/R20*100</f>
        <v>30.522088353413658</v>
      </c>
      <c r="U20" s="59">
        <f t="shared" si="3"/>
        <v>-204</v>
      </c>
      <c r="V20" s="7">
        <f t="shared" si="4"/>
        <v>-40.963855421686745</v>
      </c>
      <c r="W20" s="59">
        <f t="shared" si="9"/>
        <v>-101</v>
      </c>
      <c r="X20" s="7">
        <f t="shared" si="10"/>
        <v>-20.281124497991968</v>
      </c>
      <c r="Y20" s="59">
        <f t="shared" si="5"/>
        <v>-57</v>
      </c>
      <c r="Z20" s="7">
        <f t="shared" si="6"/>
        <v>-11.445783132530121</v>
      </c>
      <c r="AA20" s="59">
        <f t="shared" si="7"/>
        <v>-41</v>
      </c>
      <c r="AB20" s="7">
        <f t="shared" si="8"/>
        <v>-8.2329317269076299</v>
      </c>
    </row>
    <row r="21" spans="2:28" x14ac:dyDescent="0.25">
      <c r="B21" s="214" t="s">
        <v>37</v>
      </c>
      <c r="C21" s="59">
        <v>901</v>
      </c>
      <c r="D21" s="9">
        <v>523</v>
      </c>
      <c r="E21" s="7">
        <f>D21/C21*100</f>
        <v>58.046614872364046</v>
      </c>
      <c r="F21" s="59">
        <v>767</v>
      </c>
      <c r="G21" s="9">
        <v>259</v>
      </c>
      <c r="H21" s="7">
        <f t="shared" si="0"/>
        <v>33.76792698826597</v>
      </c>
      <c r="I21" s="59">
        <v>1063</v>
      </c>
      <c r="J21" s="9">
        <v>582</v>
      </c>
      <c r="K21" s="7">
        <f>J21/I21*100</f>
        <v>54.750705550329258</v>
      </c>
      <c r="L21" s="59">
        <v>800</v>
      </c>
      <c r="M21" s="9">
        <v>281</v>
      </c>
      <c r="N21" s="7">
        <f t="shared" ref="N21:N35" si="18">M21/L21*100</f>
        <v>35.125</v>
      </c>
      <c r="O21" s="59">
        <v>853</v>
      </c>
      <c r="P21" s="9">
        <v>487</v>
      </c>
      <c r="Q21" s="7">
        <f>P21/O21*100</f>
        <v>57.092614302461897</v>
      </c>
      <c r="R21" s="59">
        <v>710</v>
      </c>
      <c r="S21" s="9">
        <v>236</v>
      </c>
      <c r="T21" s="7">
        <f t="shared" ref="T21:T35" si="19">S21/R21*100</f>
        <v>33.239436619718312</v>
      </c>
      <c r="U21" s="59">
        <f t="shared" si="3"/>
        <v>-210</v>
      </c>
      <c r="V21" s="7">
        <f t="shared" si="4"/>
        <v>-24.618991793669402</v>
      </c>
      <c r="W21" s="59">
        <f t="shared" si="9"/>
        <v>-48</v>
      </c>
      <c r="X21" s="7">
        <f t="shared" si="10"/>
        <v>-5.6271981242672915</v>
      </c>
      <c r="Y21" s="59">
        <f t="shared" si="5"/>
        <v>-90</v>
      </c>
      <c r="Z21" s="7">
        <f t="shared" si="6"/>
        <v>-12.67605633802817</v>
      </c>
      <c r="AA21" s="59">
        <f t="shared" si="7"/>
        <v>-57</v>
      </c>
      <c r="AB21" s="7">
        <f t="shared" si="8"/>
        <v>-8.0281690140845079</v>
      </c>
    </row>
    <row r="22" spans="2:28" x14ac:dyDescent="0.25">
      <c r="B22" s="214" t="s">
        <v>38</v>
      </c>
      <c r="C22" s="59">
        <v>898</v>
      </c>
      <c r="D22" s="9">
        <v>601</v>
      </c>
      <c r="E22" s="7">
        <f t="shared" si="11"/>
        <v>66.926503340757236</v>
      </c>
      <c r="F22" s="59">
        <v>843</v>
      </c>
      <c r="G22" s="9">
        <v>313</v>
      </c>
      <c r="H22" s="7">
        <f t="shared" si="0"/>
        <v>37.129300118623966</v>
      </c>
      <c r="I22" s="59">
        <v>784</v>
      </c>
      <c r="J22" s="9">
        <v>524</v>
      </c>
      <c r="K22" s="7">
        <f t="shared" ref="K22:K24" si="20">J22/I22*100</f>
        <v>66.83673469387756</v>
      </c>
      <c r="L22" s="59">
        <v>754</v>
      </c>
      <c r="M22" s="9">
        <v>273</v>
      </c>
      <c r="N22" s="7">
        <f t="shared" si="18"/>
        <v>36.206896551724135</v>
      </c>
      <c r="O22" s="59">
        <v>677</v>
      </c>
      <c r="P22" s="9">
        <v>450</v>
      </c>
      <c r="Q22" s="7">
        <f t="shared" ref="Q22:Q24" si="21">P22/O22*100</f>
        <v>66.469719350073859</v>
      </c>
      <c r="R22" s="59">
        <v>692</v>
      </c>
      <c r="S22" s="9">
        <v>269</v>
      </c>
      <c r="T22" s="7">
        <f t="shared" si="19"/>
        <v>38.872832369942195</v>
      </c>
      <c r="U22" s="59">
        <f t="shared" si="3"/>
        <v>-107</v>
      </c>
      <c r="V22" s="7">
        <f t="shared" si="4"/>
        <v>-15.805022156573116</v>
      </c>
      <c r="W22" s="59">
        <f t="shared" si="9"/>
        <v>-221</v>
      </c>
      <c r="X22" s="7">
        <f t="shared" si="10"/>
        <v>-32.644017725258493</v>
      </c>
      <c r="Y22" s="59">
        <f t="shared" si="5"/>
        <v>-62</v>
      </c>
      <c r="Z22" s="7">
        <f t="shared" si="6"/>
        <v>-8.9595375722543356</v>
      </c>
      <c r="AA22" s="59">
        <f t="shared" si="7"/>
        <v>-151</v>
      </c>
      <c r="AB22" s="7">
        <f t="shared" si="8"/>
        <v>-21.820809248554912</v>
      </c>
    </row>
    <row r="23" spans="2:28" x14ac:dyDescent="0.25">
      <c r="B23" s="214" t="s">
        <v>39</v>
      </c>
      <c r="C23" s="59">
        <v>1157</v>
      </c>
      <c r="D23" s="9">
        <v>664</v>
      </c>
      <c r="E23" s="7">
        <f t="shared" si="11"/>
        <v>57.389801210025922</v>
      </c>
      <c r="F23" s="59">
        <v>892</v>
      </c>
      <c r="G23" s="9">
        <v>346</v>
      </c>
      <c r="H23" s="7">
        <f t="shared" si="0"/>
        <v>38.789237668161434</v>
      </c>
      <c r="I23" s="59">
        <v>1278</v>
      </c>
      <c r="J23" s="9">
        <v>705</v>
      </c>
      <c r="K23" s="7">
        <f t="shared" si="20"/>
        <v>55.164319248826288</v>
      </c>
      <c r="L23" s="59">
        <v>899</v>
      </c>
      <c r="M23" s="9">
        <v>356</v>
      </c>
      <c r="N23" s="7">
        <f t="shared" si="18"/>
        <v>39.599555061179089</v>
      </c>
      <c r="O23" s="59">
        <v>1089</v>
      </c>
      <c r="P23" s="9">
        <v>615</v>
      </c>
      <c r="Q23" s="7">
        <f t="shared" si="21"/>
        <v>56.473829201101935</v>
      </c>
      <c r="R23" s="59">
        <v>840</v>
      </c>
      <c r="S23" s="9">
        <v>316</v>
      </c>
      <c r="T23" s="7">
        <f t="shared" si="19"/>
        <v>37.61904761904762</v>
      </c>
      <c r="U23" s="59">
        <f t="shared" si="3"/>
        <v>-189</v>
      </c>
      <c r="V23" s="7">
        <f t="shared" si="4"/>
        <v>-17.355371900826448</v>
      </c>
      <c r="W23" s="59">
        <f t="shared" si="9"/>
        <v>-68</v>
      </c>
      <c r="X23" s="7">
        <f t="shared" si="10"/>
        <v>-6.2442607897153355</v>
      </c>
      <c r="Y23" s="59">
        <f t="shared" si="5"/>
        <v>-59</v>
      </c>
      <c r="Z23" s="7">
        <f t="shared" si="6"/>
        <v>-7.0238095238095237</v>
      </c>
      <c r="AA23" s="59">
        <f t="shared" si="7"/>
        <v>-52</v>
      </c>
      <c r="AB23" s="7">
        <f t="shared" si="8"/>
        <v>-6.1904761904761907</v>
      </c>
    </row>
    <row r="24" spans="2:28" x14ac:dyDescent="0.25">
      <c r="B24" s="215" t="s">
        <v>40</v>
      </c>
      <c r="C24" s="123">
        <v>1210</v>
      </c>
      <c r="D24" s="124">
        <v>686</v>
      </c>
      <c r="E24" s="7">
        <f t="shared" si="11"/>
        <v>56.694214876033058</v>
      </c>
      <c r="F24" s="123">
        <v>808</v>
      </c>
      <c r="G24" s="124">
        <v>287</v>
      </c>
      <c r="H24" s="7">
        <f t="shared" si="0"/>
        <v>35.519801980198018</v>
      </c>
      <c r="I24" s="123">
        <v>1215</v>
      </c>
      <c r="J24" s="124">
        <v>693</v>
      </c>
      <c r="K24" s="7">
        <f t="shared" si="20"/>
        <v>57.037037037037038</v>
      </c>
      <c r="L24" s="123">
        <v>778</v>
      </c>
      <c r="M24" s="124">
        <v>287</v>
      </c>
      <c r="N24" s="7">
        <f t="shared" si="18"/>
        <v>36.889460154241647</v>
      </c>
      <c r="O24" s="123">
        <v>1065</v>
      </c>
      <c r="P24" s="124">
        <v>608</v>
      </c>
      <c r="Q24" s="7">
        <f t="shared" si="21"/>
        <v>57.089201877934272</v>
      </c>
      <c r="R24" s="123">
        <v>747</v>
      </c>
      <c r="S24" s="124">
        <v>264</v>
      </c>
      <c r="T24" s="7">
        <f t="shared" si="19"/>
        <v>35.341365461847388</v>
      </c>
      <c r="U24" s="59">
        <f t="shared" si="3"/>
        <v>-150</v>
      </c>
      <c r="V24" s="7">
        <f t="shared" si="4"/>
        <v>-14.084507042253522</v>
      </c>
      <c r="W24" s="59">
        <f t="shared" si="9"/>
        <v>-145</v>
      </c>
      <c r="X24" s="7">
        <f t="shared" si="10"/>
        <v>-13.615023474178404</v>
      </c>
      <c r="Y24" s="59">
        <f t="shared" si="5"/>
        <v>-31</v>
      </c>
      <c r="Z24" s="7">
        <f t="shared" si="6"/>
        <v>-4.1499330655957163</v>
      </c>
      <c r="AA24" s="59">
        <f t="shared" si="7"/>
        <v>-61</v>
      </c>
      <c r="AB24" s="7">
        <f t="shared" si="8"/>
        <v>-8.1659973226238289</v>
      </c>
    </row>
    <row r="25" spans="2:28" x14ac:dyDescent="0.25">
      <c r="B25" s="215" t="s">
        <v>41</v>
      </c>
      <c r="C25" s="123">
        <v>1170</v>
      </c>
      <c r="D25" s="124">
        <v>739</v>
      </c>
      <c r="E25" s="7">
        <f>D25/C25*100</f>
        <v>63.162393162393158</v>
      </c>
      <c r="F25" s="123">
        <v>763</v>
      </c>
      <c r="G25" s="124">
        <v>295</v>
      </c>
      <c r="H25" s="7">
        <f t="shared" si="0"/>
        <v>38.663171690694625</v>
      </c>
      <c r="I25" s="123">
        <v>1296</v>
      </c>
      <c r="J25" s="124">
        <v>789</v>
      </c>
      <c r="K25" s="7">
        <f>J25/I25*100</f>
        <v>60.879629629629626</v>
      </c>
      <c r="L25" s="123">
        <v>798</v>
      </c>
      <c r="M25" s="124">
        <v>311</v>
      </c>
      <c r="N25" s="7">
        <f t="shared" si="18"/>
        <v>38.972431077694239</v>
      </c>
      <c r="O25" s="123">
        <v>1047</v>
      </c>
      <c r="P25" s="124">
        <v>683</v>
      </c>
      <c r="Q25" s="7">
        <f>P25/O25*100</f>
        <v>65.234001910219675</v>
      </c>
      <c r="R25" s="123">
        <v>759</v>
      </c>
      <c r="S25" s="124">
        <v>285</v>
      </c>
      <c r="T25" s="7">
        <f t="shared" si="19"/>
        <v>37.549407114624508</v>
      </c>
      <c r="U25" s="59">
        <f t="shared" si="3"/>
        <v>-249</v>
      </c>
      <c r="V25" s="7">
        <f t="shared" si="4"/>
        <v>-23.782234957020059</v>
      </c>
      <c r="W25" s="59">
        <f t="shared" si="9"/>
        <v>-123</v>
      </c>
      <c r="X25" s="7">
        <f t="shared" si="10"/>
        <v>-11.74785100286533</v>
      </c>
      <c r="Y25" s="59">
        <f t="shared" si="5"/>
        <v>-39</v>
      </c>
      <c r="Z25" s="7">
        <f t="shared" si="6"/>
        <v>-5.1383399209486162</v>
      </c>
      <c r="AA25" s="59">
        <f t="shared" si="7"/>
        <v>-4</v>
      </c>
      <c r="AB25" s="7">
        <f t="shared" si="8"/>
        <v>-0.5270092226613966</v>
      </c>
    </row>
    <row r="26" spans="2:28" x14ac:dyDescent="0.25">
      <c r="B26" s="215" t="s">
        <v>42</v>
      </c>
      <c r="C26" s="123">
        <v>1108</v>
      </c>
      <c r="D26" s="124">
        <v>720</v>
      </c>
      <c r="E26" s="7">
        <f t="shared" si="11"/>
        <v>64.981949458483754</v>
      </c>
      <c r="F26" s="123">
        <v>653</v>
      </c>
      <c r="G26" s="124">
        <v>271</v>
      </c>
      <c r="H26" s="7">
        <f t="shared" si="0"/>
        <v>41.500765696784079</v>
      </c>
      <c r="I26" s="123">
        <v>1106</v>
      </c>
      <c r="J26" s="124">
        <v>661</v>
      </c>
      <c r="K26" s="7">
        <f t="shared" ref="K26:K27" si="22">J26/I26*100</f>
        <v>59.764918625678121</v>
      </c>
      <c r="L26" s="123">
        <v>678</v>
      </c>
      <c r="M26" s="124">
        <v>270</v>
      </c>
      <c r="N26" s="7">
        <f t="shared" si="18"/>
        <v>39.823008849557525</v>
      </c>
      <c r="O26" s="123">
        <v>980</v>
      </c>
      <c r="P26" s="124">
        <v>592</v>
      </c>
      <c r="Q26" s="7">
        <f t="shared" ref="Q26:Q27" si="23">P26/O26*100</f>
        <v>60.408163265306122</v>
      </c>
      <c r="R26" s="123">
        <v>641</v>
      </c>
      <c r="S26" s="124">
        <v>258</v>
      </c>
      <c r="T26" s="7">
        <f t="shared" si="19"/>
        <v>40.249609984399378</v>
      </c>
      <c r="U26" s="59">
        <f t="shared" si="3"/>
        <v>-126</v>
      </c>
      <c r="V26" s="7">
        <f t="shared" si="4"/>
        <v>-12.857142857142858</v>
      </c>
      <c r="W26" s="59">
        <f t="shared" si="9"/>
        <v>-128</v>
      </c>
      <c r="X26" s="7">
        <f t="shared" si="10"/>
        <v>-13.061224489795919</v>
      </c>
      <c r="Y26" s="59">
        <f t="shared" si="5"/>
        <v>-37</v>
      </c>
      <c r="Z26" s="7">
        <f t="shared" si="6"/>
        <v>-5.7722308892355692</v>
      </c>
      <c r="AA26" s="59">
        <f t="shared" si="7"/>
        <v>-12</v>
      </c>
      <c r="AB26" s="7">
        <f t="shared" si="8"/>
        <v>-1.8720748829953198</v>
      </c>
    </row>
    <row r="27" spans="2:28" x14ac:dyDescent="0.25">
      <c r="B27" s="215" t="s">
        <v>43</v>
      </c>
      <c r="C27" s="123">
        <v>1978</v>
      </c>
      <c r="D27" s="124">
        <v>1092</v>
      </c>
      <c r="E27" s="7">
        <f t="shared" si="11"/>
        <v>55.207280080889788</v>
      </c>
      <c r="F27" s="123">
        <v>1343</v>
      </c>
      <c r="G27" s="124">
        <v>448</v>
      </c>
      <c r="H27" s="7">
        <f t="shared" si="0"/>
        <v>33.358153387937456</v>
      </c>
      <c r="I27" s="123">
        <v>2096</v>
      </c>
      <c r="J27" s="124">
        <v>1163</v>
      </c>
      <c r="K27" s="7">
        <f t="shared" si="22"/>
        <v>55.486641221374043</v>
      </c>
      <c r="L27" s="123">
        <v>1410</v>
      </c>
      <c r="M27" s="124">
        <v>496</v>
      </c>
      <c r="N27" s="7">
        <f t="shared" si="18"/>
        <v>35.177304964539005</v>
      </c>
      <c r="O27" s="123">
        <v>1743</v>
      </c>
      <c r="P27" s="124">
        <v>971</v>
      </c>
      <c r="Q27" s="7">
        <f t="shared" si="23"/>
        <v>55.70854847963281</v>
      </c>
      <c r="R27" s="123">
        <v>1306</v>
      </c>
      <c r="S27" s="124">
        <v>434</v>
      </c>
      <c r="T27" s="7">
        <f t="shared" si="19"/>
        <v>33.231240428790201</v>
      </c>
      <c r="U27" s="59">
        <f t="shared" si="3"/>
        <v>-353</v>
      </c>
      <c r="V27" s="7">
        <f t="shared" si="4"/>
        <v>-20.252438324727482</v>
      </c>
      <c r="W27" s="59">
        <f t="shared" si="9"/>
        <v>-235</v>
      </c>
      <c r="X27" s="7">
        <f t="shared" si="10"/>
        <v>-13.482501434308663</v>
      </c>
      <c r="Y27" s="59">
        <f t="shared" si="5"/>
        <v>-104</v>
      </c>
      <c r="Z27" s="7">
        <f t="shared" si="6"/>
        <v>-7.9632465543644715</v>
      </c>
      <c r="AA27" s="59">
        <f t="shared" si="7"/>
        <v>-37</v>
      </c>
      <c r="AB27" s="7">
        <f t="shared" si="8"/>
        <v>-2.8330781010719757</v>
      </c>
    </row>
    <row r="28" spans="2:28" x14ac:dyDescent="0.25">
      <c r="B28" s="215" t="s">
        <v>44</v>
      </c>
      <c r="C28" s="123">
        <v>781</v>
      </c>
      <c r="D28" s="124">
        <v>507</v>
      </c>
      <c r="E28" s="7">
        <f>D28/C28*100</f>
        <v>64.916773367477603</v>
      </c>
      <c r="F28" s="123">
        <v>690</v>
      </c>
      <c r="G28" s="124">
        <v>246</v>
      </c>
      <c r="H28" s="7">
        <f t="shared" si="0"/>
        <v>35.652173913043477</v>
      </c>
      <c r="I28" s="123">
        <v>826</v>
      </c>
      <c r="J28" s="124">
        <v>503</v>
      </c>
      <c r="K28" s="7">
        <f>J28/I28*100</f>
        <v>60.89588377723971</v>
      </c>
      <c r="L28" s="123">
        <v>685</v>
      </c>
      <c r="M28" s="124">
        <v>243</v>
      </c>
      <c r="N28" s="7">
        <f t="shared" si="18"/>
        <v>35.474452554744524</v>
      </c>
      <c r="O28" s="123">
        <v>777</v>
      </c>
      <c r="P28" s="124">
        <v>473</v>
      </c>
      <c r="Q28" s="7">
        <f>P28/O28*100</f>
        <v>60.875160875160873</v>
      </c>
      <c r="R28" s="123">
        <v>636</v>
      </c>
      <c r="S28" s="124">
        <v>234</v>
      </c>
      <c r="T28" s="7">
        <f t="shared" si="19"/>
        <v>36.79245283018868</v>
      </c>
      <c r="U28" s="59">
        <f t="shared" si="3"/>
        <v>-49</v>
      </c>
      <c r="V28" s="7">
        <f t="shared" si="4"/>
        <v>-6.3063063063063067</v>
      </c>
      <c r="W28" s="59">
        <f t="shared" si="9"/>
        <v>-4</v>
      </c>
      <c r="X28" s="7">
        <f t="shared" si="10"/>
        <v>-0.51480051480051481</v>
      </c>
      <c r="Y28" s="59">
        <f t="shared" si="5"/>
        <v>-49</v>
      </c>
      <c r="Z28" s="7">
        <f t="shared" si="6"/>
        <v>-7.7044025157232703</v>
      </c>
      <c r="AA28" s="59">
        <f t="shared" si="7"/>
        <v>-54</v>
      </c>
      <c r="AB28" s="7">
        <f t="shared" si="8"/>
        <v>-8.4905660377358494</v>
      </c>
    </row>
    <row r="29" spans="2:28" x14ac:dyDescent="0.25">
      <c r="B29" s="215" t="s">
        <v>45</v>
      </c>
      <c r="C29" s="123">
        <v>604</v>
      </c>
      <c r="D29" s="124">
        <v>439</v>
      </c>
      <c r="E29" s="7">
        <f t="shared" si="11"/>
        <v>72.682119205298008</v>
      </c>
      <c r="F29" s="123">
        <v>695</v>
      </c>
      <c r="G29" s="124">
        <v>257</v>
      </c>
      <c r="H29" s="7">
        <f t="shared" si="0"/>
        <v>36.978417266187051</v>
      </c>
      <c r="I29" s="123">
        <v>629</v>
      </c>
      <c r="J29" s="124">
        <v>431</v>
      </c>
      <c r="K29" s="7">
        <f t="shared" ref="K29:K31" si="24">J29/I29*100</f>
        <v>68.5214626391097</v>
      </c>
      <c r="L29" s="123">
        <v>717</v>
      </c>
      <c r="M29" s="124">
        <v>267</v>
      </c>
      <c r="N29" s="7">
        <f t="shared" si="18"/>
        <v>37.238493723849366</v>
      </c>
      <c r="O29" s="123">
        <v>495</v>
      </c>
      <c r="P29" s="124">
        <v>348</v>
      </c>
      <c r="Q29" s="7">
        <f t="shared" ref="Q29:Q31" si="25">P29/O29*100</f>
        <v>70.303030303030297</v>
      </c>
      <c r="R29" s="123">
        <v>587</v>
      </c>
      <c r="S29" s="124">
        <v>238</v>
      </c>
      <c r="T29" s="7">
        <f t="shared" si="19"/>
        <v>40.545144804088586</v>
      </c>
      <c r="U29" s="59">
        <f t="shared" si="3"/>
        <v>-134</v>
      </c>
      <c r="V29" s="7">
        <f t="shared" si="4"/>
        <v>-27.070707070707069</v>
      </c>
      <c r="W29" s="59">
        <f t="shared" si="9"/>
        <v>-109</v>
      </c>
      <c r="X29" s="7">
        <f t="shared" si="10"/>
        <v>-22.020202020202021</v>
      </c>
      <c r="Y29" s="59">
        <f t="shared" si="5"/>
        <v>-130</v>
      </c>
      <c r="Z29" s="7">
        <f t="shared" si="6"/>
        <v>-22.146507666098806</v>
      </c>
      <c r="AA29" s="59">
        <f t="shared" si="7"/>
        <v>-108</v>
      </c>
      <c r="AB29" s="7">
        <f t="shared" si="8"/>
        <v>-18.398637137989777</v>
      </c>
    </row>
    <row r="30" spans="2:28" x14ac:dyDescent="0.25">
      <c r="B30" s="215" t="s">
        <v>46</v>
      </c>
      <c r="C30" s="123">
        <v>1072</v>
      </c>
      <c r="D30" s="124">
        <v>637</v>
      </c>
      <c r="E30" s="7">
        <f t="shared" si="11"/>
        <v>59.421641791044777</v>
      </c>
      <c r="F30" s="123">
        <v>817</v>
      </c>
      <c r="G30" s="124">
        <v>335</v>
      </c>
      <c r="H30" s="7">
        <f t="shared" si="0"/>
        <v>41.003671970624232</v>
      </c>
      <c r="I30" s="123">
        <v>1116</v>
      </c>
      <c r="J30" s="124">
        <v>637</v>
      </c>
      <c r="K30" s="7">
        <f t="shared" si="24"/>
        <v>57.078853046594979</v>
      </c>
      <c r="L30" s="123">
        <v>854</v>
      </c>
      <c r="M30" s="124">
        <v>319</v>
      </c>
      <c r="N30" s="7">
        <f t="shared" si="18"/>
        <v>37.353629976580798</v>
      </c>
      <c r="O30" s="123">
        <v>950</v>
      </c>
      <c r="P30" s="124">
        <v>545</v>
      </c>
      <c r="Q30" s="7">
        <f t="shared" si="25"/>
        <v>57.368421052631582</v>
      </c>
      <c r="R30" s="123">
        <v>778</v>
      </c>
      <c r="S30" s="124">
        <v>315</v>
      </c>
      <c r="T30" s="7">
        <f t="shared" si="19"/>
        <v>40.488431876606683</v>
      </c>
      <c r="U30" s="59">
        <f t="shared" si="3"/>
        <v>-166</v>
      </c>
      <c r="V30" s="7">
        <f t="shared" si="4"/>
        <v>-17.473684210526315</v>
      </c>
      <c r="W30" s="59">
        <f t="shared" si="9"/>
        <v>-122</v>
      </c>
      <c r="X30" s="7">
        <f t="shared" si="10"/>
        <v>-12.842105263157896</v>
      </c>
      <c r="Y30" s="59">
        <f t="shared" si="5"/>
        <v>-76</v>
      </c>
      <c r="Z30" s="7">
        <f t="shared" si="6"/>
        <v>-9.7686375321336758</v>
      </c>
      <c r="AA30" s="59">
        <f t="shared" si="7"/>
        <v>-39</v>
      </c>
      <c r="AB30" s="7">
        <f t="shared" si="8"/>
        <v>-5.012853470437018</v>
      </c>
    </row>
    <row r="31" spans="2:28" x14ac:dyDescent="0.25">
      <c r="B31" s="215" t="s">
        <v>47</v>
      </c>
      <c r="C31" s="123">
        <v>431</v>
      </c>
      <c r="D31" s="124">
        <v>286</v>
      </c>
      <c r="E31" s="7">
        <f t="shared" si="11"/>
        <v>66.357308584686763</v>
      </c>
      <c r="F31" s="123">
        <v>360</v>
      </c>
      <c r="G31" s="124">
        <v>152</v>
      </c>
      <c r="H31" s="7">
        <f t="shared" si="0"/>
        <v>42.222222222222221</v>
      </c>
      <c r="I31" s="123">
        <v>477</v>
      </c>
      <c r="J31" s="124">
        <v>303</v>
      </c>
      <c r="K31" s="7">
        <f t="shared" si="24"/>
        <v>63.522012578616348</v>
      </c>
      <c r="L31" s="123">
        <v>364</v>
      </c>
      <c r="M31" s="124">
        <v>142</v>
      </c>
      <c r="N31" s="7">
        <f t="shared" si="18"/>
        <v>39.010989010989015</v>
      </c>
      <c r="O31" s="123">
        <v>409</v>
      </c>
      <c r="P31" s="124">
        <v>264</v>
      </c>
      <c r="Q31" s="7">
        <f t="shared" si="25"/>
        <v>64.547677261613686</v>
      </c>
      <c r="R31" s="123">
        <v>387</v>
      </c>
      <c r="S31" s="124">
        <v>148</v>
      </c>
      <c r="T31" s="7">
        <f t="shared" si="19"/>
        <v>38.24289405684754</v>
      </c>
      <c r="U31" s="59">
        <f t="shared" si="3"/>
        <v>-68</v>
      </c>
      <c r="V31" s="7">
        <f t="shared" si="4"/>
        <v>-16.625916870415647</v>
      </c>
      <c r="W31" s="59">
        <f t="shared" si="9"/>
        <v>-22</v>
      </c>
      <c r="X31" s="7">
        <f t="shared" si="10"/>
        <v>-5.3789731051344747</v>
      </c>
      <c r="Y31" s="59">
        <f t="shared" si="5"/>
        <v>23</v>
      </c>
      <c r="Z31" s="7">
        <f t="shared" si="6"/>
        <v>5.9431524547803614</v>
      </c>
      <c r="AA31" s="59">
        <f t="shared" si="7"/>
        <v>27</v>
      </c>
      <c r="AB31" s="7">
        <f t="shared" si="8"/>
        <v>6.9767441860465116</v>
      </c>
    </row>
    <row r="32" spans="2:28" x14ac:dyDescent="0.25">
      <c r="B32" s="215" t="s">
        <v>48</v>
      </c>
      <c r="C32" s="123">
        <v>140</v>
      </c>
      <c r="D32" s="124">
        <v>85</v>
      </c>
      <c r="E32" s="7">
        <f>D32/C32*100</f>
        <v>60.714285714285708</v>
      </c>
      <c r="F32" s="123">
        <v>256</v>
      </c>
      <c r="G32" s="124">
        <v>102</v>
      </c>
      <c r="H32" s="7">
        <f t="shared" si="0"/>
        <v>39.84375</v>
      </c>
      <c r="I32" s="123">
        <v>156</v>
      </c>
      <c r="J32" s="124">
        <v>87</v>
      </c>
      <c r="K32" s="7">
        <f>J32/I32*100</f>
        <v>55.769230769230774</v>
      </c>
      <c r="L32" s="123">
        <v>232</v>
      </c>
      <c r="M32" s="124">
        <v>85</v>
      </c>
      <c r="N32" s="7">
        <f t="shared" si="18"/>
        <v>36.637931034482754</v>
      </c>
      <c r="O32" s="123">
        <v>137</v>
      </c>
      <c r="P32" s="124">
        <v>88</v>
      </c>
      <c r="Q32" s="7">
        <f>P32/O32*100</f>
        <v>64.233576642335763</v>
      </c>
      <c r="R32" s="123">
        <v>214</v>
      </c>
      <c r="S32" s="124">
        <v>83</v>
      </c>
      <c r="T32" s="7">
        <f t="shared" si="19"/>
        <v>38.785046728971963</v>
      </c>
      <c r="U32" s="59">
        <f t="shared" si="3"/>
        <v>-19</v>
      </c>
      <c r="V32" s="7">
        <f t="shared" si="4"/>
        <v>-13.868613138686131</v>
      </c>
      <c r="W32" s="59">
        <f t="shared" si="9"/>
        <v>-3</v>
      </c>
      <c r="X32" s="7">
        <f t="shared" si="10"/>
        <v>-2.1897810218978102</v>
      </c>
      <c r="Y32" s="59">
        <f t="shared" si="5"/>
        <v>-18</v>
      </c>
      <c r="Z32" s="7">
        <f t="shared" si="6"/>
        <v>-8.4112149532710276</v>
      </c>
      <c r="AA32" s="59">
        <f t="shared" si="7"/>
        <v>-42</v>
      </c>
      <c r="AB32" s="7">
        <f t="shared" si="8"/>
        <v>-19.626168224299064</v>
      </c>
    </row>
    <row r="33" spans="2:28" x14ac:dyDescent="0.25">
      <c r="B33" s="215" t="s">
        <v>49</v>
      </c>
      <c r="C33" s="123">
        <v>701</v>
      </c>
      <c r="D33" s="124">
        <v>411</v>
      </c>
      <c r="E33" s="7">
        <f t="shared" si="11"/>
        <v>58.63052781740371</v>
      </c>
      <c r="F33" s="123">
        <v>881</v>
      </c>
      <c r="G33" s="124">
        <v>384</v>
      </c>
      <c r="H33" s="7">
        <f t="shared" si="0"/>
        <v>43.586833144154369</v>
      </c>
      <c r="I33" s="123">
        <v>650</v>
      </c>
      <c r="J33" s="124">
        <v>376</v>
      </c>
      <c r="K33" s="7">
        <f t="shared" ref="K33" si="26">J33/I33*100</f>
        <v>57.846153846153847</v>
      </c>
      <c r="L33" s="123">
        <v>818</v>
      </c>
      <c r="M33" s="124">
        <v>359</v>
      </c>
      <c r="N33" s="7">
        <f t="shared" si="18"/>
        <v>43.887530562347187</v>
      </c>
      <c r="O33" s="123">
        <v>596</v>
      </c>
      <c r="P33" s="124">
        <v>344</v>
      </c>
      <c r="Q33" s="7">
        <f t="shared" ref="Q33" si="27">P33/O33*100</f>
        <v>57.718120805369132</v>
      </c>
      <c r="R33" s="123">
        <v>755</v>
      </c>
      <c r="S33" s="124">
        <v>329</v>
      </c>
      <c r="T33" s="7">
        <f t="shared" si="19"/>
        <v>43.576158940397356</v>
      </c>
      <c r="U33" s="59">
        <f t="shared" si="3"/>
        <v>-54</v>
      </c>
      <c r="V33" s="7">
        <f t="shared" si="4"/>
        <v>-9.0604026845637584</v>
      </c>
      <c r="W33" s="59">
        <f t="shared" si="9"/>
        <v>-105</v>
      </c>
      <c r="X33" s="7">
        <f t="shared" si="10"/>
        <v>-17.617449664429529</v>
      </c>
      <c r="Y33" s="59">
        <f t="shared" si="5"/>
        <v>-63</v>
      </c>
      <c r="Z33" s="7">
        <f t="shared" si="6"/>
        <v>-8.3443708609271532</v>
      </c>
      <c r="AA33" s="59">
        <f t="shared" si="7"/>
        <v>-126</v>
      </c>
      <c r="AB33" s="7">
        <f t="shared" si="8"/>
        <v>-16.688741721854306</v>
      </c>
    </row>
    <row r="34" spans="2:28" x14ac:dyDescent="0.25">
      <c r="B34" s="215" t="s">
        <v>50</v>
      </c>
      <c r="C34" s="123">
        <v>1476</v>
      </c>
      <c r="D34" s="124">
        <v>828</v>
      </c>
      <c r="E34" s="7">
        <f>D34/C34*100</f>
        <v>56.09756097560976</v>
      </c>
      <c r="F34" s="123">
        <v>1826</v>
      </c>
      <c r="G34" s="124">
        <v>682</v>
      </c>
      <c r="H34" s="7">
        <f t="shared" si="0"/>
        <v>37.349397590361441</v>
      </c>
      <c r="I34" s="123">
        <v>1460</v>
      </c>
      <c r="J34" s="124">
        <v>836</v>
      </c>
      <c r="K34" s="7">
        <f>J34/I34*100</f>
        <v>57.260273972602739</v>
      </c>
      <c r="L34" s="123">
        <v>1793</v>
      </c>
      <c r="M34" s="124">
        <v>690</v>
      </c>
      <c r="N34" s="7">
        <f t="shared" si="18"/>
        <v>38.482989403234804</v>
      </c>
      <c r="O34" s="123">
        <v>1367</v>
      </c>
      <c r="P34" s="124">
        <v>752</v>
      </c>
      <c r="Q34" s="7">
        <f>P34/O34*100</f>
        <v>55.010972933430871</v>
      </c>
      <c r="R34" s="123">
        <v>1750</v>
      </c>
      <c r="S34" s="124">
        <v>653</v>
      </c>
      <c r="T34" s="7">
        <f t="shared" si="19"/>
        <v>37.314285714285717</v>
      </c>
      <c r="U34" s="59">
        <f t="shared" si="3"/>
        <v>-93</v>
      </c>
      <c r="V34" s="7">
        <f t="shared" si="4"/>
        <v>-6.803218727139722</v>
      </c>
      <c r="W34" s="59">
        <f t="shared" si="9"/>
        <v>-109</v>
      </c>
      <c r="X34" s="7">
        <f t="shared" si="10"/>
        <v>-7.9736649597659106</v>
      </c>
      <c r="Y34" s="59">
        <f t="shared" si="5"/>
        <v>-43</v>
      </c>
      <c r="Z34" s="7">
        <f t="shared" si="6"/>
        <v>-2.4571428571428573</v>
      </c>
      <c r="AA34" s="59">
        <f t="shared" si="7"/>
        <v>-76</v>
      </c>
      <c r="AB34" s="7">
        <f t="shared" si="8"/>
        <v>-4.3428571428571425</v>
      </c>
    </row>
    <row r="35" spans="2:28" ht="15.75" thickBot="1" x14ac:dyDescent="0.3">
      <c r="B35" s="216" t="s">
        <v>51</v>
      </c>
      <c r="C35" s="125">
        <v>307</v>
      </c>
      <c r="D35" s="127">
        <v>195</v>
      </c>
      <c r="E35" s="8">
        <f>D35/C35*100</f>
        <v>63.517915309446252</v>
      </c>
      <c r="F35" s="125">
        <v>403</v>
      </c>
      <c r="G35" s="127">
        <v>174</v>
      </c>
      <c r="H35" s="8">
        <f t="shared" si="0"/>
        <v>43.176178660049629</v>
      </c>
      <c r="I35" s="125">
        <v>313</v>
      </c>
      <c r="J35" s="127">
        <v>188</v>
      </c>
      <c r="K35" s="8">
        <f>J35/I35*100</f>
        <v>60.063897763578275</v>
      </c>
      <c r="L35" s="125">
        <v>384</v>
      </c>
      <c r="M35" s="127">
        <v>157</v>
      </c>
      <c r="N35" s="8">
        <f t="shared" si="18"/>
        <v>40.885416666666671</v>
      </c>
      <c r="O35" s="125">
        <v>249</v>
      </c>
      <c r="P35" s="127">
        <v>156</v>
      </c>
      <c r="Q35" s="8">
        <f>P35/O35*100</f>
        <v>62.650602409638559</v>
      </c>
      <c r="R35" s="125">
        <v>365</v>
      </c>
      <c r="S35" s="127">
        <v>149</v>
      </c>
      <c r="T35" s="8">
        <f t="shared" si="19"/>
        <v>40.821917808219176</v>
      </c>
      <c r="U35" s="3">
        <f t="shared" si="3"/>
        <v>-64</v>
      </c>
      <c r="V35" s="8">
        <f t="shared" si="4"/>
        <v>-25.70281124497992</v>
      </c>
      <c r="W35" s="3">
        <f t="shared" si="9"/>
        <v>-58</v>
      </c>
      <c r="X35" s="8">
        <f t="shared" si="10"/>
        <v>-23.293172690763051</v>
      </c>
      <c r="Y35" s="3">
        <f t="shared" si="5"/>
        <v>-19</v>
      </c>
      <c r="Z35" s="8">
        <f t="shared" si="6"/>
        <v>-5.2054794520547949</v>
      </c>
      <c r="AA35" s="3">
        <f t="shared" si="7"/>
        <v>-38</v>
      </c>
      <c r="AB35" s="8">
        <f t="shared" si="8"/>
        <v>-10.41095890410959</v>
      </c>
    </row>
    <row r="36" spans="2:28" ht="13.5" customHeight="1" x14ac:dyDescent="0.25">
      <c r="B36" s="1013" t="s">
        <v>203</v>
      </c>
      <c r="C36" s="1013"/>
      <c r="D36" s="1013"/>
      <c r="E36" s="1013"/>
      <c r="F36" s="1013"/>
      <c r="G36" s="1013"/>
      <c r="H36" s="1013"/>
    </row>
    <row r="37" spans="2:28" ht="14.25" customHeight="1" x14ac:dyDescent="0.25">
      <c r="B37" s="1010" t="s">
        <v>204</v>
      </c>
      <c r="C37" s="1010"/>
      <c r="D37" s="1010"/>
      <c r="E37" s="1010"/>
      <c r="F37" s="1010"/>
      <c r="G37" s="1010"/>
      <c r="H37" s="1010"/>
    </row>
  </sheetData>
  <mergeCells count="24">
    <mergeCell ref="C8:C9"/>
    <mergeCell ref="O6:T6"/>
    <mergeCell ref="O7:Q7"/>
    <mergeCell ref="R7:T7"/>
    <mergeCell ref="O8:O9"/>
    <mergeCell ref="P8:Q8"/>
    <mergeCell ref="R8:R9"/>
    <mergeCell ref="S8:T8"/>
    <mergeCell ref="B37:H37"/>
    <mergeCell ref="I6:N6"/>
    <mergeCell ref="I7:K7"/>
    <mergeCell ref="L7:N7"/>
    <mergeCell ref="I8:I9"/>
    <mergeCell ref="J8:K8"/>
    <mergeCell ref="D8:E8"/>
    <mergeCell ref="F8:F9"/>
    <mergeCell ref="G8:H8"/>
    <mergeCell ref="B36:H36"/>
    <mergeCell ref="B5:B9"/>
    <mergeCell ref="C6:H6"/>
    <mergeCell ref="L8:L9"/>
    <mergeCell ref="M8:N8"/>
    <mergeCell ref="C7:E7"/>
    <mergeCell ref="F7:H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O37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88" customWidth="1"/>
    <col min="2" max="2" width="30.28515625" style="88" customWidth="1"/>
    <col min="3" max="3" width="10.140625" style="88" customWidth="1"/>
    <col min="4" max="4" width="9.5703125" style="88" customWidth="1"/>
    <col min="5" max="5" width="9" style="88" customWidth="1"/>
    <col min="6" max="7" width="9.7109375" style="88" customWidth="1"/>
    <col min="8" max="8" width="8.28515625" style="88" customWidth="1"/>
    <col min="9" max="9" width="9.140625" style="88" customWidth="1"/>
    <col min="10" max="10" width="9.28515625" style="88" customWidth="1"/>
    <col min="11" max="11" width="7.85546875" style="88" customWidth="1"/>
    <col min="12" max="12" width="13" style="88" customWidth="1"/>
    <col min="13" max="13" width="14.140625" style="88" customWidth="1"/>
    <col min="14" max="14" width="13.28515625" style="88" customWidth="1"/>
    <col min="15" max="15" width="14.28515625" style="88" customWidth="1"/>
    <col min="16" max="16384" width="9.140625" style="88"/>
  </cols>
  <sheetData>
    <row r="2" spans="2:15" x14ac:dyDescent="0.25">
      <c r="B2" s="11" t="s">
        <v>379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5" x14ac:dyDescent="0.25">
      <c r="B3" s="11" t="s">
        <v>363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57"/>
      <c r="N3" s="437"/>
    </row>
    <row r="4" spans="2:15" ht="12.75" customHeight="1" thickBot="1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5" x14ac:dyDescent="0.25">
      <c r="B5" s="878" t="s">
        <v>143</v>
      </c>
      <c r="C5" s="886" t="s">
        <v>359</v>
      </c>
      <c r="D5" s="915"/>
      <c r="E5" s="889"/>
      <c r="F5" s="886" t="s">
        <v>427</v>
      </c>
      <c r="G5" s="915"/>
      <c r="H5" s="889"/>
      <c r="I5" s="886" t="s">
        <v>428</v>
      </c>
      <c r="J5" s="915"/>
      <c r="K5" s="889"/>
      <c r="L5" s="886" t="s">
        <v>531</v>
      </c>
      <c r="M5" s="1025" t="s">
        <v>532</v>
      </c>
      <c r="N5" s="886" t="s">
        <v>533</v>
      </c>
      <c r="O5" s="1025" t="s">
        <v>534</v>
      </c>
    </row>
    <row r="6" spans="2:15" ht="19.5" customHeight="1" x14ac:dyDescent="0.25">
      <c r="B6" s="1014"/>
      <c r="C6" s="1024" t="s">
        <v>200</v>
      </c>
      <c r="D6" s="1028"/>
      <c r="E6" s="918"/>
      <c r="F6" s="1024" t="s">
        <v>200</v>
      </c>
      <c r="G6" s="1028"/>
      <c r="H6" s="918"/>
      <c r="I6" s="1024" t="s">
        <v>200</v>
      </c>
      <c r="J6" s="1028"/>
      <c r="K6" s="918"/>
      <c r="L6" s="1024"/>
      <c r="M6" s="1026"/>
      <c r="N6" s="1024"/>
      <c r="O6" s="1026"/>
    </row>
    <row r="7" spans="2:15" ht="17.25" customHeight="1" x14ac:dyDescent="0.25">
      <c r="B7" s="1014"/>
      <c r="C7" s="1023" t="s">
        <v>4</v>
      </c>
      <c r="D7" s="1021" t="s">
        <v>129</v>
      </c>
      <c r="E7" s="1029"/>
      <c r="F7" s="1023" t="s">
        <v>4</v>
      </c>
      <c r="G7" s="1021" t="s">
        <v>129</v>
      </c>
      <c r="H7" s="1029"/>
      <c r="I7" s="1023" t="s">
        <v>4</v>
      </c>
      <c r="J7" s="1021" t="s">
        <v>129</v>
      </c>
      <c r="K7" s="1029"/>
      <c r="L7" s="1024"/>
      <c r="M7" s="1026"/>
      <c r="N7" s="1024"/>
      <c r="O7" s="1026"/>
    </row>
    <row r="8" spans="2:15" ht="23.25" customHeight="1" thickBot="1" x14ac:dyDescent="0.3">
      <c r="B8" s="877"/>
      <c r="C8" s="1007"/>
      <c r="D8" s="844" t="s">
        <v>147</v>
      </c>
      <c r="E8" s="847" t="s">
        <v>148</v>
      </c>
      <c r="F8" s="1007"/>
      <c r="G8" s="306" t="s">
        <v>147</v>
      </c>
      <c r="H8" s="309" t="s">
        <v>148</v>
      </c>
      <c r="I8" s="1007"/>
      <c r="J8" s="108" t="s">
        <v>147</v>
      </c>
      <c r="K8" s="309" t="s">
        <v>148</v>
      </c>
      <c r="L8" s="872"/>
      <c r="M8" s="1027"/>
      <c r="N8" s="872"/>
      <c r="O8" s="1027"/>
    </row>
    <row r="9" spans="2:15" ht="27" customHeight="1" thickBot="1" x14ac:dyDescent="0.3">
      <c r="B9" s="332" t="s">
        <v>26</v>
      </c>
      <c r="C9" s="333">
        <f>SUM(C10:C34)</f>
        <v>49165</v>
      </c>
      <c r="D9" s="334">
        <f>SUM(D10:D34)</f>
        <v>29038</v>
      </c>
      <c r="E9" s="336">
        <f>D9*100/C9</f>
        <v>59.062341096308351</v>
      </c>
      <c r="F9" s="333">
        <f>SUM(F10:F34)</f>
        <v>47197</v>
      </c>
      <c r="G9" s="334">
        <f>SUM(G10:G34)</f>
        <v>27819</v>
      </c>
      <c r="H9" s="336">
        <f>G9*100/F9</f>
        <v>58.942305655020448</v>
      </c>
      <c r="I9" s="333">
        <f>SUM(I10:I34)</f>
        <v>43421</v>
      </c>
      <c r="J9" s="334">
        <f>SUM(J10:J34)</f>
        <v>25797</v>
      </c>
      <c r="K9" s="335">
        <f>J9*100/I9</f>
        <v>59.411344741023932</v>
      </c>
      <c r="L9" s="333">
        <f>I9-F9</f>
        <v>-3776</v>
      </c>
      <c r="M9" s="335">
        <f>L9*100/F9</f>
        <v>-8.0005085068966242</v>
      </c>
      <c r="N9" s="333">
        <f>I9-C9</f>
        <v>-5744</v>
      </c>
      <c r="O9" s="335">
        <f>N9*100/C9</f>
        <v>-11.683107901962778</v>
      </c>
    </row>
    <row r="10" spans="2:15" ht="15.75" thickTop="1" x14ac:dyDescent="0.25">
      <c r="B10" s="213" t="s">
        <v>27</v>
      </c>
      <c r="C10" s="217">
        <v>717</v>
      </c>
      <c r="D10" s="218">
        <v>417</v>
      </c>
      <c r="E10" s="337">
        <f t="shared" ref="E10:E33" si="0">D10*100/C10</f>
        <v>58.15899581589958</v>
      </c>
      <c r="F10" s="217">
        <v>710</v>
      </c>
      <c r="G10" s="218">
        <v>413</v>
      </c>
      <c r="H10" s="337">
        <f t="shared" ref="H10:H33" si="1">G10*100/F10</f>
        <v>58.16901408450704</v>
      </c>
      <c r="I10" s="217">
        <v>667</v>
      </c>
      <c r="J10" s="218">
        <v>393</v>
      </c>
      <c r="K10" s="63">
        <f t="shared" ref="K10:K34" si="2">J10*100/I10</f>
        <v>58.920539730134934</v>
      </c>
      <c r="L10" s="217">
        <f t="shared" ref="L10:L34" si="3">I10-F10</f>
        <v>-43</v>
      </c>
      <c r="M10" s="63">
        <f t="shared" ref="M10:M34" si="4">L10*100/F10</f>
        <v>-6.056338028169014</v>
      </c>
      <c r="N10" s="217">
        <f>I10-C10</f>
        <v>-50</v>
      </c>
      <c r="O10" s="63">
        <f>N10*100/C10</f>
        <v>-6.9735006973500697</v>
      </c>
    </row>
    <row r="11" spans="2:15" x14ac:dyDescent="0.25">
      <c r="B11" s="214" t="s">
        <v>28</v>
      </c>
      <c r="C11" s="59">
        <v>2750</v>
      </c>
      <c r="D11" s="9">
        <v>1747</v>
      </c>
      <c r="E11" s="337">
        <f t="shared" si="0"/>
        <v>63.527272727272724</v>
      </c>
      <c r="F11" s="59">
        <v>2728</v>
      </c>
      <c r="G11" s="9">
        <v>1672</v>
      </c>
      <c r="H11" s="337">
        <f t="shared" si="1"/>
        <v>61.29032258064516</v>
      </c>
      <c r="I11" s="59">
        <v>2529</v>
      </c>
      <c r="J11" s="9">
        <v>1567</v>
      </c>
      <c r="K11" s="63">
        <f t="shared" si="2"/>
        <v>61.961249505733491</v>
      </c>
      <c r="L11" s="59">
        <f t="shared" si="3"/>
        <v>-199</v>
      </c>
      <c r="M11" s="7">
        <f t="shared" si="4"/>
        <v>-7.2947214076246336</v>
      </c>
      <c r="N11" s="59">
        <f t="shared" ref="N11:N34" si="5">I11-C11</f>
        <v>-221</v>
      </c>
      <c r="O11" s="7">
        <f t="shared" ref="O11:O34" si="6">N11*100/C11</f>
        <v>-8.036363636363637</v>
      </c>
    </row>
    <row r="12" spans="2:15" x14ac:dyDescent="0.25">
      <c r="B12" s="214" t="s">
        <v>29</v>
      </c>
      <c r="C12" s="59">
        <v>1969</v>
      </c>
      <c r="D12" s="9">
        <v>1404</v>
      </c>
      <c r="E12" s="337">
        <f t="shared" si="0"/>
        <v>71.305231081767388</v>
      </c>
      <c r="F12" s="59">
        <v>1791</v>
      </c>
      <c r="G12" s="9">
        <v>1299</v>
      </c>
      <c r="H12" s="337">
        <f t="shared" si="1"/>
        <v>72.529313232830816</v>
      </c>
      <c r="I12" s="59">
        <v>1447</v>
      </c>
      <c r="J12" s="9">
        <v>1057</v>
      </c>
      <c r="K12" s="63">
        <f t="shared" si="2"/>
        <v>73.047684865238423</v>
      </c>
      <c r="L12" s="59">
        <f t="shared" si="3"/>
        <v>-344</v>
      </c>
      <c r="M12" s="7">
        <f t="shared" si="4"/>
        <v>-19.2071468453378</v>
      </c>
      <c r="N12" s="59">
        <f t="shared" si="5"/>
        <v>-522</v>
      </c>
      <c r="O12" s="7">
        <f t="shared" si="6"/>
        <v>-26.510919248349417</v>
      </c>
    </row>
    <row r="13" spans="2:15" x14ac:dyDescent="0.25">
      <c r="B13" s="214" t="s">
        <v>30</v>
      </c>
      <c r="C13" s="59">
        <v>4082</v>
      </c>
      <c r="D13" s="9">
        <v>2266</v>
      </c>
      <c r="E13" s="337">
        <f t="shared" si="0"/>
        <v>55.512003919647235</v>
      </c>
      <c r="F13" s="59">
        <v>4062</v>
      </c>
      <c r="G13" s="9">
        <v>2303</v>
      </c>
      <c r="H13" s="337">
        <f t="shared" si="1"/>
        <v>56.696208764155585</v>
      </c>
      <c r="I13" s="59">
        <v>3659</v>
      </c>
      <c r="J13" s="9">
        <v>2100</v>
      </c>
      <c r="K13" s="63">
        <f t="shared" si="2"/>
        <v>57.392730254167809</v>
      </c>
      <c r="L13" s="59">
        <f t="shared" si="3"/>
        <v>-403</v>
      </c>
      <c r="M13" s="7">
        <f t="shared" si="4"/>
        <v>-9.9212210733628758</v>
      </c>
      <c r="N13" s="59">
        <f t="shared" si="5"/>
        <v>-423</v>
      </c>
      <c r="O13" s="7">
        <f t="shared" si="6"/>
        <v>-10.362567368936796</v>
      </c>
    </row>
    <row r="14" spans="2:15" x14ac:dyDescent="0.25">
      <c r="B14" s="214" t="s">
        <v>31</v>
      </c>
      <c r="C14" s="59">
        <v>3244</v>
      </c>
      <c r="D14" s="9">
        <v>2239</v>
      </c>
      <c r="E14" s="337">
        <f t="shared" si="0"/>
        <v>69.019728729963006</v>
      </c>
      <c r="F14" s="59">
        <v>3117</v>
      </c>
      <c r="G14" s="9">
        <v>2169</v>
      </c>
      <c r="H14" s="337">
        <f t="shared" si="1"/>
        <v>69.586140519730506</v>
      </c>
      <c r="I14" s="59">
        <v>2889</v>
      </c>
      <c r="J14" s="9">
        <v>2000</v>
      </c>
      <c r="K14" s="63">
        <f t="shared" si="2"/>
        <v>69.228106611284176</v>
      </c>
      <c r="L14" s="59">
        <f t="shared" si="3"/>
        <v>-228</v>
      </c>
      <c r="M14" s="7">
        <f t="shared" si="4"/>
        <v>-7.3147256977863329</v>
      </c>
      <c r="N14" s="59">
        <f t="shared" si="5"/>
        <v>-355</v>
      </c>
      <c r="O14" s="7">
        <f t="shared" si="6"/>
        <v>-10.94327990135635</v>
      </c>
    </row>
    <row r="15" spans="2:15" x14ac:dyDescent="0.25">
      <c r="B15" s="214" t="s">
        <v>32</v>
      </c>
      <c r="C15" s="59">
        <v>1053</v>
      </c>
      <c r="D15" s="9">
        <v>637</v>
      </c>
      <c r="E15" s="337">
        <f t="shared" si="0"/>
        <v>60.493827160493829</v>
      </c>
      <c r="F15" s="59">
        <v>1011</v>
      </c>
      <c r="G15" s="9">
        <v>577</v>
      </c>
      <c r="H15" s="337">
        <f t="shared" si="1"/>
        <v>57.072205736894162</v>
      </c>
      <c r="I15" s="59">
        <v>936</v>
      </c>
      <c r="J15" s="9">
        <v>569</v>
      </c>
      <c r="K15" s="63">
        <f t="shared" si="2"/>
        <v>60.79059829059829</v>
      </c>
      <c r="L15" s="59">
        <f t="shared" si="3"/>
        <v>-75</v>
      </c>
      <c r="M15" s="7">
        <f t="shared" si="4"/>
        <v>-7.4183976261127595</v>
      </c>
      <c r="N15" s="59">
        <f t="shared" si="5"/>
        <v>-117</v>
      </c>
      <c r="O15" s="7">
        <f t="shared" si="6"/>
        <v>-11.111111111111111</v>
      </c>
    </row>
    <row r="16" spans="2:15" x14ac:dyDescent="0.25">
      <c r="B16" s="214" t="s">
        <v>33</v>
      </c>
      <c r="C16" s="59">
        <v>1061</v>
      </c>
      <c r="D16" s="9">
        <v>622</v>
      </c>
      <c r="E16" s="337">
        <f t="shared" si="0"/>
        <v>58.623939679547597</v>
      </c>
      <c r="F16" s="59">
        <v>945</v>
      </c>
      <c r="G16" s="9">
        <v>547</v>
      </c>
      <c r="H16" s="337">
        <f t="shared" si="1"/>
        <v>57.883597883597886</v>
      </c>
      <c r="I16" s="59">
        <v>774</v>
      </c>
      <c r="J16" s="9">
        <v>461</v>
      </c>
      <c r="K16" s="63">
        <f t="shared" si="2"/>
        <v>59.560723514211887</v>
      </c>
      <c r="L16" s="59">
        <f t="shared" si="3"/>
        <v>-171</v>
      </c>
      <c r="M16" s="7">
        <f t="shared" si="4"/>
        <v>-18.095238095238095</v>
      </c>
      <c r="N16" s="59">
        <f t="shared" si="5"/>
        <v>-287</v>
      </c>
      <c r="O16" s="7">
        <f t="shared" si="6"/>
        <v>-27.049952874646561</v>
      </c>
    </row>
    <row r="17" spans="2:15" x14ac:dyDescent="0.25">
      <c r="B17" s="214" t="s">
        <v>34</v>
      </c>
      <c r="C17" s="59">
        <v>1124</v>
      </c>
      <c r="D17" s="9">
        <v>564</v>
      </c>
      <c r="E17" s="337">
        <f t="shared" si="0"/>
        <v>50.177935943060497</v>
      </c>
      <c r="F17" s="59">
        <v>1094</v>
      </c>
      <c r="G17" s="9">
        <v>543</v>
      </c>
      <c r="H17" s="337">
        <f t="shared" si="1"/>
        <v>49.634369287020107</v>
      </c>
      <c r="I17" s="59">
        <v>1027</v>
      </c>
      <c r="J17" s="9">
        <v>514</v>
      </c>
      <c r="K17" s="63">
        <f t="shared" si="2"/>
        <v>50.048685491723468</v>
      </c>
      <c r="L17" s="59">
        <f t="shared" si="3"/>
        <v>-67</v>
      </c>
      <c r="M17" s="7">
        <f t="shared" si="4"/>
        <v>-6.124314442413163</v>
      </c>
      <c r="N17" s="59">
        <f t="shared" si="5"/>
        <v>-97</v>
      </c>
      <c r="O17" s="7">
        <f t="shared" si="6"/>
        <v>-8.629893238434164</v>
      </c>
    </row>
    <row r="18" spans="2:15" x14ac:dyDescent="0.25">
      <c r="B18" s="214" t="s">
        <v>35</v>
      </c>
      <c r="C18" s="59">
        <v>2173</v>
      </c>
      <c r="D18" s="9">
        <v>1242</v>
      </c>
      <c r="E18" s="337">
        <f t="shared" si="0"/>
        <v>57.156005522319376</v>
      </c>
      <c r="F18" s="59">
        <v>2120</v>
      </c>
      <c r="G18" s="9">
        <v>1232</v>
      </c>
      <c r="H18" s="337">
        <f t="shared" si="1"/>
        <v>58.113207547169814</v>
      </c>
      <c r="I18" s="59">
        <v>1985</v>
      </c>
      <c r="J18" s="9">
        <v>1139</v>
      </c>
      <c r="K18" s="63">
        <f t="shared" si="2"/>
        <v>57.380352644836272</v>
      </c>
      <c r="L18" s="59">
        <f t="shared" si="3"/>
        <v>-135</v>
      </c>
      <c r="M18" s="7">
        <f t="shared" si="4"/>
        <v>-6.367924528301887</v>
      </c>
      <c r="N18" s="59">
        <f t="shared" si="5"/>
        <v>-188</v>
      </c>
      <c r="O18" s="7">
        <f t="shared" si="6"/>
        <v>-8.6516336861481822</v>
      </c>
    </row>
    <row r="19" spans="2:15" x14ac:dyDescent="0.25">
      <c r="B19" s="214" t="s">
        <v>36</v>
      </c>
      <c r="C19" s="59">
        <v>1055</v>
      </c>
      <c r="D19" s="9">
        <v>607</v>
      </c>
      <c r="E19" s="337">
        <f t="shared" si="0"/>
        <v>57.535545023696685</v>
      </c>
      <c r="F19" s="59">
        <v>1021</v>
      </c>
      <c r="G19" s="9">
        <v>569</v>
      </c>
      <c r="H19" s="337">
        <f t="shared" si="1"/>
        <v>55.729676787463269</v>
      </c>
      <c r="I19" s="59">
        <v>871</v>
      </c>
      <c r="J19" s="9">
        <v>472</v>
      </c>
      <c r="K19" s="63">
        <f t="shared" si="2"/>
        <v>54.190585533869118</v>
      </c>
      <c r="L19" s="59">
        <f t="shared" si="3"/>
        <v>-150</v>
      </c>
      <c r="M19" s="7">
        <f t="shared" si="4"/>
        <v>-14.691478942213516</v>
      </c>
      <c r="N19" s="59">
        <f t="shared" si="5"/>
        <v>-184</v>
      </c>
      <c r="O19" s="7">
        <f t="shared" si="6"/>
        <v>-17.440758293838861</v>
      </c>
    </row>
    <row r="20" spans="2:15" x14ac:dyDescent="0.25">
      <c r="B20" s="214" t="s">
        <v>37</v>
      </c>
      <c r="C20" s="59">
        <v>1899</v>
      </c>
      <c r="D20" s="9">
        <v>1039</v>
      </c>
      <c r="E20" s="337">
        <f t="shared" si="0"/>
        <v>54.713006845708264</v>
      </c>
      <c r="F20" s="59">
        <v>1861</v>
      </c>
      <c r="G20" s="9">
        <v>1017</v>
      </c>
      <c r="H20" s="337">
        <f t="shared" si="1"/>
        <v>54.648038688876944</v>
      </c>
      <c r="I20" s="59">
        <v>1773</v>
      </c>
      <c r="J20" s="9">
        <v>983</v>
      </c>
      <c r="K20" s="63">
        <f t="shared" si="2"/>
        <v>55.442752397067117</v>
      </c>
      <c r="L20" s="59">
        <f t="shared" si="3"/>
        <v>-88</v>
      </c>
      <c r="M20" s="7">
        <f t="shared" si="4"/>
        <v>-4.7286405158516924</v>
      </c>
      <c r="N20" s="59">
        <f t="shared" si="5"/>
        <v>-126</v>
      </c>
      <c r="O20" s="7">
        <f t="shared" si="6"/>
        <v>-6.6350710900473935</v>
      </c>
    </row>
    <row r="21" spans="2:15" x14ac:dyDescent="0.25">
      <c r="B21" s="214" t="s">
        <v>38</v>
      </c>
      <c r="C21" s="59">
        <v>1682</v>
      </c>
      <c r="D21" s="9">
        <v>1050</v>
      </c>
      <c r="E21" s="337">
        <f t="shared" si="0"/>
        <v>62.425683709869205</v>
      </c>
      <c r="F21" s="59">
        <v>1425</v>
      </c>
      <c r="G21" s="9">
        <v>889</v>
      </c>
      <c r="H21" s="337">
        <f t="shared" si="1"/>
        <v>62.385964912280699</v>
      </c>
      <c r="I21" s="59">
        <v>1196</v>
      </c>
      <c r="J21" s="9">
        <v>761</v>
      </c>
      <c r="K21" s="63">
        <f t="shared" si="2"/>
        <v>63.628762541806019</v>
      </c>
      <c r="L21" s="59">
        <f t="shared" si="3"/>
        <v>-229</v>
      </c>
      <c r="M21" s="7">
        <f t="shared" si="4"/>
        <v>-16.07017543859649</v>
      </c>
      <c r="N21" s="59">
        <f t="shared" si="5"/>
        <v>-486</v>
      </c>
      <c r="O21" s="7">
        <f t="shared" si="6"/>
        <v>-28.894173602853744</v>
      </c>
    </row>
    <row r="22" spans="2:15" x14ac:dyDescent="0.25">
      <c r="B22" s="214" t="s">
        <v>39</v>
      </c>
      <c r="C22" s="59">
        <v>2206</v>
      </c>
      <c r="D22" s="9">
        <v>1278</v>
      </c>
      <c r="E22" s="337">
        <f t="shared" si="0"/>
        <v>57.932910244786946</v>
      </c>
      <c r="F22" s="59">
        <v>2239</v>
      </c>
      <c r="G22" s="9">
        <v>1281</v>
      </c>
      <c r="H22" s="337">
        <f t="shared" si="1"/>
        <v>57.213041536400176</v>
      </c>
      <c r="I22" s="59">
        <v>2090</v>
      </c>
      <c r="J22" s="9">
        <v>1231</v>
      </c>
      <c r="K22" s="63">
        <f t="shared" si="2"/>
        <v>58.899521531100476</v>
      </c>
      <c r="L22" s="59">
        <f t="shared" si="3"/>
        <v>-149</v>
      </c>
      <c r="M22" s="7">
        <f>L22*100/F22</f>
        <v>-6.6547565877623942</v>
      </c>
      <c r="N22" s="59">
        <f t="shared" si="5"/>
        <v>-116</v>
      </c>
      <c r="O22" s="7">
        <f t="shared" si="6"/>
        <v>-5.2583862194016318</v>
      </c>
    </row>
    <row r="23" spans="2:15" x14ac:dyDescent="0.25">
      <c r="B23" s="215" t="s">
        <v>40</v>
      </c>
      <c r="C23" s="123">
        <v>2352</v>
      </c>
      <c r="D23" s="124">
        <v>1337</v>
      </c>
      <c r="E23" s="337">
        <f t="shared" si="0"/>
        <v>56.845238095238095</v>
      </c>
      <c r="F23" s="123">
        <v>2177</v>
      </c>
      <c r="G23" s="124">
        <v>1230</v>
      </c>
      <c r="H23" s="337">
        <f t="shared" si="1"/>
        <v>56.499770326136883</v>
      </c>
      <c r="I23" s="123">
        <v>2064</v>
      </c>
      <c r="J23" s="124">
        <v>1194</v>
      </c>
      <c r="K23" s="63">
        <f t="shared" si="2"/>
        <v>57.848837209302324</v>
      </c>
      <c r="L23" s="59">
        <f t="shared" si="3"/>
        <v>-113</v>
      </c>
      <c r="M23" s="7">
        <f t="shared" si="4"/>
        <v>-5.1906293063849338</v>
      </c>
      <c r="N23" s="59">
        <f t="shared" si="5"/>
        <v>-288</v>
      </c>
      <c r="O23" s="7">
        <f t="shared" si="6"/>
        <v>-12.244897959183673</v>
      </c>
    </row>
    <row r="24" spans="2:15" x14ac:dyDescent="0.25">
      <c r="B24" s="215" t="s">
        <v>41</v>
      </c>
      <c r="C24" s="123">
        <v>2450</v>
      </c>
      <c r="D24" s="124">
        <v>1538</v>
      </c>
      <c r="E24" s="337">
        <f t="shared" si="0"/>
        <v>62.775510204081634</v>
      </c>
      <c r="F24" s="123">
        <v>2444</v>
      </c>
      <c r="G24" s="124">
        <v>1528</v>
      </c>
      <c r="H24" s="337">
        <f t="shared" si="1"/>
        <v>62.520458265139119</v>
      </c>
      <c r="I24" s="123">
        <v>2253</v>
      </c>
      <c r="J24" s="124">
        <v>1412</v>
      </c>
      <c r="K24" s="63">
        <f t="shared" si="2"/>
        <v>62.671992898357743</v>
      </c>
      <c r="L24" s="59">
        <f t="shared" si="3"/>
        <v>-191</v>
      </c>
      <c r="M24" s="7">
        <f t="shared" si="4"/>
        <v>-7.8150572831423899</v>
      </c>
      <c r="N24" s="59">
        <f t="shared" si="5"/>
        <v>-197</v>
      </c>
      <c r="O24" s="7">
        <f t="shared" si="6"/>
        <v>-8.0408163265306118</v>
      </c>
    </row>
    <row r="25" spans="2:15" x14ac:dyDescent="0.25">
      <c r="B25" s="215" t="s">
        <v>42</v>
      </c>
      <c r="C25" s="123">
        <v>1950</v>
      </c>
      <c r="D25" s="124">
        <v>1245</v>
      </c>
      <c r="E25" s="337">
        <f t="shared" si="0"/>
        <v>63.846153846153847</v>
      </c>
      <c r="F25" s="123">
        <v>1875</v>
      </c>
      <c r="G25" s="124">
        <v>1196</v>
      </c>
      <c r="H25" s="337">
        <f t="shared" si="1"/>
        <v>63.786666666666669</v>
      </c>
      <c r="I25" s="123">
        <v>1793</v>
      </c>
      <c r="J25" s="124">
        <v>1123</v>
      </c>
      <c r="K25" s="63">
        <f t="shared" si="2"/>
        <v>62.632459564974901</v>
      </c>
      <c r="L25" s="59">
        <f t="shared" si="3"/>
        <v>-82</v>
      </c>
      <c r="M25" s="7">
        <f t="shared" si="4"/>
        <v>-4.3733333333333331</v>
      </c>
      <c r="N25" s="59">
        <f t="shared" si="5"/>
        <v>-157</v>
      </c>
      <c r="O25" s="7">
        <f t="shared" si="6"/>
        <v>-8.0512820512820511</v>
      </c>
    </row>
    <row r="26" spans="2:15" x14ac:dyDescent="0.25">
      <c r="B26" s="215" t="s">
        <v>43</v>
      </c>
      <c r="C26" s="123">
        <v>3816</v>
      </c>
      <c r="D26" s="124">
        <v>2025</v>
      </c>
      <c r="E26" s="337">
        <f t="shared" si="0"/>
        <v>53.066037735849058</v>
      </c>
      <c r="F26" s="123">
        <v>3749</v>
      </c>
      <c r="G26" s="124">
        <v>2025</v>
      </c>
      <c r="H26" s="337">
        <f t="shared" si="1"/>
        <v>54.014403841024276</v>
      </c>
      <c r="I26" s="123">
        <v>3485</v>
      </c>
      <c r="J26" s="124">
        <v>1891</v>
      </c>
      <c r="K26" s="63">
        <f t="shared" si="2"/>
        <v>54.26111908177905</v>
      </c>
      <c r="L26" s="59">
        <f t="shared" si="3"/>
        <v>-264</v>
      </c>
      <c r="M26" s="7">
        <f t="shared" si="4"/>
        <v>-7.0418778340890906</v>
      </c>
      <c r="N26" s="59">
        <f t="shared" si="5"/>
        <v>-331</v>
      </c>
      <c r="O26" s="7">
        <f t="shared" si="6"/>
        <v>-8.6740041928721165</v>
      </c>
    </row>
    <row r="27" spans="2:15" x14ac:dyDescent="0.25">
      <c r="B27" s="215" t="s">
        <v>44</v>
      </c>
      <c r="C27" s="123">
        <v>1487</v>
      </c>
      <c r="D27" s="124">
        <v>862</v>
      </c>
      <c r="E27" s="337">
        <f t="shared" si="0"/>
        <v>57.969065232010763</v>
      </c>
      <c r="F27" s="123">
        <v>1468</v>
      </c>
      <c r="G27" s="124">
        <v>855</v>
      </c>
      <c r="H27" s="337">
        <f t="shared" si="1"/>
        <v>58.242506811989102</v>
      </c>
      <c r="I27" s="123">
        <v>1327</v>
      </c>
      <c r="J27" s="124">
        <v>770</v>
      </c>
      <c r="K27" s="63">
        <f t="shared" si="2"/>
        <v>58.025621703089676</v>
      </c>
      <c r="L27" s="59">
        <f t="shared" si="3"/>
        <v>-141</v>
      </c>
      <c r="M27" s="7">
        <f t="shared" si="4"/>
        <v>-9.6049046321525893</v>
      </c>
      <c r="N27" s="59">
        <f t="shared" si="5"/>
        <v>-160</v>
      </c>
      <c r="O27" s="7">
        <f t="shared" si="6"/>
        <v>-10.759919300605246</v>
      </c>
    </row>
    <row r="28" spans="2:15" x14ac:dyDescent="0.25">
      <c r="B28" s="215" t="s">
        <v>45</v>
      </c>
      <c r="C28" s="123">
        <v>1120</v>
      </c>
      <c r="D28" s="124">
        <v>698</v>
      </c>
      <c r="E28" s="337">
        <f t="shared" si="0"/>
        <v>62.321428571428569</v>
      </c>
      <c r="F28" s="123">
        <v>1076</v>
      </c>
      <c r="G28" s="124">
        <v>681</v>
      </c>
      <c r="H28" s="337">
        <f t="shared" si="1"/>
        <v>63.289962825278813</v>
      </c>
      <c r="I28" s="123">
        <v>938</v>
      </c>
      <c r="J28" s="124">
        <v>604</v>
      </c>
      <c r="K28" s="63">
        <f t="shared" si="2"/>
        <v>64.392324093816626</v>
      </c>
      <c r="L28" s="59">
        <f t="shared" si="3"/>
        <v>-138</v>
      </c>
      <c r="M28" s="7">
        <f t="shared" si="4"/>
        <v>-12.825278810408921</v>
      </c>
      <c r="N28" s="59">
        <f t="shared" si="5"/>
        <v>-182</v>
      </c>
      <c r="O28" s="7">
        <f t="shared" si="6"/>
        <v>-16.25</v>
      </c>
    </row>
    <row r="29" spans="2:15" x14ac:dyDescent="0.25">
      <c r="B29" s="215" t="s">
        <v>46</v>
      </c>
      <c r="C29" s="123">
        <v>2344</v>
      </c>
      <c r="D29" s="124">
        <v>1443</v>
      </c>
      <c r="E29" s="337">
        <f t="shared" si="0"/>
        <v>61.561433447098977</v>
      </c>
      <c r="F29" s="123">
        <v>2248</v>
      </c>
      <c r="G29" s="124">
        <v>1364</v>
      </c>
      <c r="H29" s="337">
        <f t="shared" si="1"/>
        <v>60.67615658362989</v>
      </c>
      <c r="I29" s="123">
        <v>2049</v>
      </c>
      <c r="J29" s="124">
        <v>1285</v>
      </c>
      <c r="K29" s="63">
        <f t="shared" si="2"/>
        <v>62.713518789653492</v>
      </c>
      <c r="L29" s="59">
        <f t="shared" si="3"/>
        <v>-199</v>
      </c>
      <c r="M29" s="7">
        <f t="shared" si="4"/>
        <v>-8.852313167259787</v>
      </c>
      <c r="N29" s="59">
        <f t="shared" si="5"/>
        <v>-295</v>
      </c>
      <c r="O29" s="7">
        <f t="shared" si="6"/>
        <v>-12.585324232081911</v>
      </c>
    </row>
    <row r="30" spans="2:15" x14ac:dyDescent="0.25">
      <c r="B30" s="215" t="s">
        <v>47</v>
      </c>
      <c r="C30" s="123">
        <v>803</v>
      </c>
      <c r="D30" s="124">
        <v>535</v>
      </c>
      <c r="E30" s="337">
        <f t="shared" si="0"/>
        <v>66.625155666251558</v>
      </c>
      <c r="F30" s="123">
        <v>746</v>
      </c>
      <c r="G30" s="124">
        <v>492</v>
      </c>
      <c r="H30" s="337">
        <f t="shared" si="1"/>
        <v>65.951742627345851</v>
      </c>
      <c r="I30" s="123">
        <v>724</v>
      </c>
      <c r="J30" s="124">
        <v>467</v>
      </c>
      <c r="K30" s="63">
        <f t="shared" si="2"/>
        <v>64.502762430939228</v>
      </c>
      <c r="L30" s="59">
        <f t="shared" si="3"/>
        <v>-22</v>
      </c>
      <c r="M30" s="7">
        <f t="shared" si="4"/>
        <v>-2.9490616621983916</v>
      </c>
      <c r="N30" s="59">
        <f t="shared" si="5"/>
        <v>-79</v>
      </c>
      <c r="O30" s="7">
        <f t="shared" si="6"/>
        <v>-9.8381070983810712</v>
      </c>
    </row>
    <row r="31" spans="2:15" x14ac:dyDescent="0.25">
      <c r="B31" s="215" t="s">
        <v>48</v>
      </c>
      <c r="C31" s="123">
        <v>425</v>
      </c>
      <c r="D31" s="124">
        <v>243</v>
      </c>
      <c r="E31" s="337">
        <f t="shared" si="0"/>
        <v>57.176470588235297</v>
      </c>
      <c r="F31" s="123">
        <v>349</v>
      </c>
      <c r="G31" s="124">
        <v>188</v>
      </c>
      <c r="H31" s="337">
        <f t="shared" si="1"/>
        <v>53.868194842406879</v>
      </c>
      <c r="I31" s="123">
        <v>306</v>
      </c>
      <c r="J31" s="124">
        <v>171</v>
      </c>
      <c r="K31" s="63">
        <f t="shared" si="2"/>
        <v>55.882352941176471</v>
      </c>
      <c r="L31" s="59">
        <f t="shared" si="3"/>
        <v>-43</v>
      </c>
      <c r="M31" s="7">
        <f t="shared" si="4"/>
        <v>-12.320916905444125</v>
      </c>
      <c r="N31" s="59">
        <f t="shared" si="5"/>
        <v>-119</v>
      </c>
      <c r="O31" s="7">
        <f t="shared" si="6"/>
        <v>-28</v>
      </c>
    </row>
    <row r="32" spans="2:15" x14ac:dyDescent="0.25">
      <c r="B32" s="215" t="s">
        <v>49</v>
      </c>
      <c r="C32" s="123">
        <v>2223</v>
      </c>
      <c r="D32" s="124">
        <v>1253</v>
      </c>
      <c r="E32" s="337">
        <f t="shared" si="0"/>
        <v>56.365272154745838</v>
      </c>
      <c r="F32" s="123">
        <v>2031</v>
      </c>
      <c r="G32" s="124">
        <v>1157</v>
      </c>
      <c r="H32" s="337">
        <f t="shared" si="1"/>
        <v>56.967011324470704</v>
      </c>
      <c r="I32" s="123">
        <v>1922</v>
      </c>
      <c r="J32" s="124">
        <v>1101</v>
      </c>
      <c r="K32" s="63">
        <f t="shared" si="2"/>
        <v>57.2840790842872</v>
      </c>
      <c r="L32" s="59">
        <f t="shared" si="3"/>
        <v>-109</v>
      </c>
      <c r="M32" s="7">
        <f t="shared" si="4"/>
        <v>-5.3668143771541112</v>
      </c>
      <c r="N32" s="59">
        <f t="shared" si="5"/>
        <v>-301</v>
      </c>
      <c r="O32" s="7">
        <f t="shared" si="6"/>
        <v>-13.540260908681962</v>
      </c>
    </row>
    <row r="33" spans="2:15" x14ac:dyDescent="0.25">
      <c r="B33" s="215" t="s">
        <v>50</v>
      </c>
      <c r="C33" s="123">
        <v>4318</v>
      </c>
      <c r="D33" s="124">
        <v>2246</v>
      </c>
      <c r="E33" s="337">
        <f t="shared" si="0"/>
        <v>52.014821676702176</v>
      </c>
      <c r="F33" s="123">
        <v>4148</v>
      </c>
      <c r="G33" s="124">
        <v>2167</v>
      </c>
      <c r="H33" s="337">
        <f t="shared" si="1"/>
        <v>52.2420443587271</v>
      </c>
      <c r="I33" s="123">
        <v>4013</v>
      </c>
      <c r="J33" s="124">
        <v>2126</v>
      </c>
      <c r="K33" s="63">
        <f t="shared" si="2"/>
        <v>52.977822078245701</v>
      </c>
      <c r="L33" s="59">
        <f t="shared" si="3"/>
        <v>-135</v>
      </c>
      <c r="M33" s="7">
        <f t="shared" si="4"/>
        <v>-3.2545805207328833</v>
      </c>
      <c r="N33" s="59">
        <f t="shared" si="5"/>
        <v>-305</v>
      </c>
      <c r="O33" s="7">
        <f t="shared" si="6"/>
        <v>-7.0634553033811951</v>
      </c>
    </row>
    <row r="34" spans="2:15" ht="15.75" thickBot="1" x14ac:dyDescent="0.3">
      <c r="B34" s="216" t="s">
        <v>51</v>
      </c>
      <c r="C34" s="125">
        <v>862</v>
      </c>
      <c r="D34" s="127">
        <v>501</v>
      </c>
      <c r="E34" s="338">
        <f>D34*100/C34</f>
        <v>58.120649651972158</v>
      </c>
      <c r="F34" s="125">
        <v>762</v>
      </c>
      <c r="G34" s="127">
        <v>425</v>
      </c>
      <c r="H34" s="338">
        <f>G34*100/F34</f>
        <v>55.774278215223099</v>
      </c>
      <c r="I34" s="125">
        <v>704</v>
      </c>
      <c r="J34" s="127">
        <v>406</v>
      </c>
      <c r="K34" s="105">
        <f t="shared" si="2"/>
        <v>57.670454545454547</v>
      </c>
      <c r="L34" s="3">
        <f t="shared" si="3"/>
        <v>-58</v>
      </c>
      <c r="M34" s="8">
        <f t="shared" si="4"/>
        <v>-7.6115485564304466</v>
      </c>
      <c r="N34" s="3">
        <f t="shared" si="5"/>
        <v>-158</v>
      </c>
      <c r="O34" s="8">
        <f t="shared" si="6"/>
        <v>-18.329466357308586</v>
      </c>
    </row>
    <row r="35" spans="2:15" x14ac:dyDescent="0.25">
      <c r="B35" s="516" t="s">
        <v>288</v>
      </c>
      <c r="C35" s="843"/>
      <c r="D35" s="843"/>
      <c r="E35" s="843"/>
      <c r="F35" s="11"/>
      <c r="G35" s="11"/>
      <c r="H35" s="11"/>
      <c r="I35" s="11"/>
      <c r="J35" s="11"/>
      <c r="K35" s="11"/>
      <c r="L35" s="11"/>
      <c r="M35" s="11"/>
    </row>
    <row r="36" spans="2:15" x14ac:dyDescent="0.25">
      <c r="B36" s="11" t="s">
        <v>291</v>
      </c>
      <c r="C36" s="11"/>
      <c r="D36" s="11"/>
      <c r="E36" s="11"/>
      <c r="F36" s="516"/>
      <c r="G36" s="516"/>
      <c r="H36" s="516"/>
      <c r="I36" s="296"/>
      <c r="J36" s="296"/>
      <c r="K36" s="296"/>
      <c r="L36" s="296"/>
      <c r="M36" s="296"/>
    </row>
    <row r="37" spans="2:15" x14ac:dyDescent="0.25">
      <c r="B37" s="11" t="s">
        <v>292</v>
      </c>
      <c r="C37" s="11"/>
      <c r="D37" s="11"/>
      <c r="E37" s="11"/>
      <c r="F37" s="11"/>
      <c r="G37" s="11"/>
      <c r="H37" s="11"/>
    </row>
  </sheetData>
  <mergeCells count="17">
    <mergeCell ref="N5:N8"/>
    <mergeCell ref="O5:O8"/>
    <mergeCell ref="B5:B8"/>
    <mergeCell ref="I5:K5"/>
    <mergeCell ref="F5:H5"/>
    <mergeCell ref="L5:L8"/>
    <mergeCell ref="M5:M8"/>
    <mergeCell ref="I6:K6"/>
    <mergeCell ref="F6:H6"/>
    <mergeCell ref="I7:I8"/>
    <mergeCell ref="J7:K7"/>
    <mergeCell ref="F7:F8"/>
    <mergeCell ref="G7:H7"/>
    <mergeCell ref="C5:E5"/>
    <mergeCell ref="C6:E6"/>
    <mergeCell ref="C7:C8"/>
    <mergeCell ref="D7:E7"/>
  </mergeCells>
  <printOptions horizontalCentered="1"/>
  <pageMargins left="0.70866141732283472" right="0.70866141732283472" top="1.0236220472440944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O33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4" width="9.85546875" style="11" customWidth="1"/>
    <col min="5" max="5" width="9.42578125" style="11" customWidth="1"/>
    <col min="6" max="6" width="15.7109375" style="11" customWidth="1"/>
    <col min="7" max="7" width="16.28515625" style="11" customWidth="1"/>
    <col min="8" max="8" width="10.28515625" style="11" customWidth="1"/>
    <col min="9" max="9" width="10" style="11" customWidth="1"/>
    <col min="10" max="10" width="9.42578125" style="11" customWidth="1"/>
    <col min="11" max="11" width="16.7109375" style="11" customWidth="1"/>
    <col min="12" max="12" width="17.140625" style="11" customWidth="1"/>
    <col min="13" max="16384" width="9.140625" style="11"/>
  </cols>
  <sheetData>
    <row r="1" spans="2:15" ht="12.75" customHeight="1" x14ac:dyDescent="0.25"/>
    <row r="2" spans="2:15" x14ac:dyDescent="0.25">
      <c r="B2" s="11" t="s">
        <v>307</v>
      </c>
    </row>
    <row r="3" spans="2:15" x14ac:dyDescent="0.25">
      <c r="B3" s="11" t="s">
        <v>323</v>
      </c>
    </row>
    <row r="4" spans="2:15" ht="15" customHeight="1" thickBot="1" x14ac:dyDescent="0.3"/>
    <row r="5" spans="2:15" ht="33.75" customHeight="1" thickBot="1" x14ac:dyDescent="0.3">
      <c r="B5" s="876" t="s">
        <v>149</v>
      </c>
      <c r="C5" s="878" t="s">
        <v>151</v>
      </c>
      <c r="D5" s="879"/>
      <c r="E5" s="879"/>
      <c r="F5" s="879"/>
      <c r="G5" s="880"/>
      <c r="H5" s="881" t="s">
        <v>152</v>
      </c>
      <c r="I5" s="882"/>
      <c r="J5" s="882"/>
      <c r="K5" s="882"/>
      <c r="L5" s="883"/>
    </row>
    <row r="6" spans="2:15" ht="59.25" customHeight="1" thickBot="1" x14ac:dyDescent="0.3">
      <c r="B6" s="877"/>
      <c r="C6" s="762" t="s">
        <v>427</v>
      </c>
      <c r="D6" s="763" t="s">
        <v>359</v>
      </c>
      <c r="E6" s="764" t="s">
        <v>428</v>
      </c>
      <c r="F6" s="753" t="s">
        <v>447</v>
      </c>
      <c r="G6" s="754" t="s">
        <v>448</v>
      </c>
      <c r="H6" s="762" t="s">
        <v>429</v>
      </c>
      <c r="I6" s="763" t="s">
        <v>446</v>
      </c>
      <c r="J6" s="764" t="s">
        <v>428</v>
      </c>
      <c r="K6" s="753" t="s">
        <v>449</v>
      </c>
      <c r="L6" s="765" t="s">
        <v>452</v>
      </c>
      <c r="N6" s="832" t="s">
        <v>529</v>
      </c>
      <c r="O6" s="832" t="s">
        <v>528</v>
      </c>
    </row>
    <row r="7" spans="2:15" ht="40.5" customHeight="1" thickBot="1" x14ac:dyDescent="0.3">
      <c r="B7" s="193" t="s">
        <v>26</v>
      </c>
      <c r="C7" s="756">
        <f>SUM(C8:C32)</f>
        <v>82933</v>
      </c>
      <c r="D7" s="757">
        <f>SUM(D8:D32)</f>
        <v>81606</v>
      </c>
      <c r="E7" s="758">
        <f>SUM(E8:E32)</f>
        <v>74684</v>
      </c>
      <c r="F7" s="30">
        <f>SUM(E7-C7)</f>
        <v>-8249</v>
      </c>
      <c r="G7" s="32">
        <f>SUM(E7-D7)</f>
        <v>-6922</v>
      </c>
      <c r="H7" s="759">
        <v>8.8000000000000007</v>
      </c>
      <c r="I7" s="760">
        <v>8.6999999999999993</v>
      </c>
      <c r="J7" s="761">
        <v>7.9</v>
      </c>
      <c r="K7" s="293">
        <f>SUM(J7-H7)</f>
        <v>-0.90000000000000036</v>
      </c>
      <c r="L7" s="295">
        <f>SUM(J7-I7)</f>
        <v>-0.79999999999999893</v>
      </c>
      <c r="N7" s="826" t="s">
        <v>128</v>
      </c>
      <c r="O7" s="826" t="s">
        <v>128</v>
      </c>
    </row>
    <row r="8" spans="2:15" ht="16.5" customHeight="1" x14ac:dyDescent="0.25">
      <c r="B8" s="214" t="s">
        <v>27</v>
      </c>
      <c r="C8" s="13">
        <v>1175</v>
      </c>
      <c r="D8" s="14">
        <v>1128</v>
      </c>
      <c r="E8" s="15">
        <v>1072</v>
      </c>
      <c r="F8" s="13">
        <f t="shared" ref="F8:F32" si="0">SUM(E8-C8)</f>
        <v>-103</v>
      </c>
      <c r="G8" s="15">
        <f t="shared" ref="G8:G32" si="1">SUM(E8-D8)</f>
        <v>-56</v>
      </c>
      <c r="H8" s="220">
        <v>13.9</v>
      </c>
      <c r="I8" s="100">
        <v>13.4</v>
      </c>
      <c r="J8" s="33">
        <v>12.7</v>
      </c>
      <c r="K8" s="220">
        <f>SUM(J8-H8)</f>
        <v>-1.2000000000000011</v>
      </c>
      <c r="L8" s="33">
        <f t="shared" ref="L8:L32" si="2">SUM(J8-I8)</f>
        <v>-0.70000000000000107</v>
      </c>
      <c r="N8" s="218">
        <f>RANK(F8,F8:F32,0)</f>
        <v>3</v>
      </c>
      <c r="O8" s="218">
        <f>RANK(F8,F8:F32,1)</f>
        <v>23</v>
      </c>
    </row>
    <row r="9" spans="2:15" ht="15" customHeight="1" x14ac:dyDescent="0.25">
      <c r="B9" s="214" t="s">
        <v>28</v>
      </c>
      <c r="C9" s="13">
        <v>4415</v>
      </c>
      <c r="D9" s="14">
        <v>4145</v>
      </c>
      <c r="E9" s="15">
        <v>3910</v>
      </c>
      <c r="F9" s="13">
        <f t="shared" si="0"/>
        <v>-505</v>
      </c>
      <c r="G9" s="15">
        <f t="shared" si="1"/>
        <v>-235</v>
      </c>
      <c r="H9" s="220">
        <v>15.6</v>
      </c>
      <c r="I9" s="100">
        <v>14.8</v>
      </c>
      <c r="J9" s="33">
        <v>14</v>
      </c>
      <c r="K9" s="220">
        <f t="shared" ref="K9:K32" si="3">SUM(J9-H9)</f>
        <v>-1.5999999999999996</v>
      </c>
      <c r="L9" s="33">
        <f t="shared" si="2"/>
        <v>-0.80000000000000071</v>
      </c>
      <c r="N9" s="9">
        <f>RANK(F9,F8:F32,0)</f>
        <v>22</v>
      </c>
      <c r="O9" s="9">
        <f>RANK(F9,F8:F32,1)</f>
        <v>4</v>
      </c>
    </row>
    <row r="10" spans="2:15" ht="15" customHeight="1" x14ac:dyDescent="0.25">
      <c r="B10" s="214" t="s">
        <v>29</v>
      </c>
      <c r="C10" s="13">
        <v>3452</v>
      </c>
      <c r="D10" s="14">
        <v>3652</v>
      </c>
      <c r="E10" s="15">
        <v>2837</v>
      </c>
      <c r="F10" s="13">
        <f t="shared" si="0"/>
        <v>-615</v>
      </c>
      <c r="G10" s="15">
        <f t="shared" si="1"/>
        <v>-815</v>
      </c>
      <c r="H10" s="220">
        <v>5.7</v>
      </c>
      <c r="I10" s="100">
        <v>6.1</v>
      </c>
      <c r="J10" s="33">
        <v>4.7</v>
      </c>
      <c r="K10" s="220">
        <f t="shared" si="3"/>
        <v>-1</v>
      </c>
      <c r="L10" s="33">
        <f t="shared" si="2"/>
        <v>-1.3999999999999995</v>
      </c>
      <c r="N10" s="9">
        <f>RANK(F10,F8:F32,0)</f>
        <v>23</v>
      </c>
      <c r="O10" s="9">
        <f>RANK(F10,F8:F32,1)</f>
        <v>3</v>
      </c>
    </row>
    <row r="11" spans="2:15" ht="15.75" customHeight="1" x14ac:dyDescent="0.25">
      <c r="B11" s="214" t="s">
        <v>30</v>
      </c>
      <c r="C11" s="13">
        <v>6551</v>
      </c>
      <c r="D11" s="14">
        <v>6394</v>
      </c>
      <c r="E11" s="15">
        <v>5808</v>
      </c>
      <c r="F11" s="13">
        <f t="shared" si="0"/>
        <v>-743</v>
      </c>
      <c r="G11" s="15">
        <f t="shared" si="1"/>
        <v>-586</v>
      </c>
      <c r="H11" s="220">
        <v>12.2</v>
      </c>
      <c r="I11" s="100">
        <v>12</v>
      </c>
      <c r="J11" s="33">
        <v>10.9</v>
      </c>
      <c r="K11" s="220">
        <f t="shared" si="3"/>
        <v>-1.2999999999999989</v>
      </c>
      <c r="L11" s="33">
        <f t="shared" si="2"/>
        <v>-1.0999999999999996</v>
      </c>
      <c r="N11" s="9">
        <f>RANK(F11,F8:F32,0)</f>
        <v>25</v>
      </c>
      <c r="O11" s="9">
        <f>RANK(F11,F8:F32,1)</f>
        <v>1</v>
      </c>
    </row>
    <row r="12" spans="2:15" ht="16.5" customHeight="1" x14ac:dyDescent="0.25">
      <c r="B12" s="214" t="s">
        <v>31</v>
      </c>
      <c r="C12" s="13">
        <v>5179</v>
      </c>
      <c r="D12" s="14">
        <v>5063</v>
      </c>
      <c r="E12" s="15">
        <v>4807</v>
      </c>
      <c r="F12" s="13">
        <f t="shared" si="0"/>
        <v>-372</v>
      </c>
      <c r="G12" s="15">
        <f t="shared" si="1"/>
        <v>-256</v>
      </c>
      <c r="H12" s="220">
        <v>9.9</v>
      </c>
      <c r="I12" s="100">
        <v>9.6999999999999993</v>
      </c>
      <c r="J12" s="33">
        <v>9.1999999999999993</v>
      </c>
      <c r="K12" s="220">
        <f t="shared" si="3"/>
        <v>-0.70000000000000107</v>
      </c>
      <c r="L12" s="33">
        <f t="shared" si="2"/>
        <v>-0.5</v>
      </c>
      <c r="N12" s="9">
        <f>RANK(F12,F8:F32,0)</f>
        <v>15</v>
      </c>
      <c r="O12" s="9">
        <f>RANK(F12,F8:F32,1)</f>
        <v>11</v>
      </c>
    </row>
    <row r="13" spans="2:15" ht="15.75" customHeight="1" x14ac:dyDescent="0.25">
      <c r="B13" s="214" t="s">
        <v>32</v>
      </c>
      <c r="C13" s="13">
        <v>1972</v>
      </c>
      <c r="D13" s="14">
        <v>1937</v>
      </c>
      <c r="E13" s="15">
        <v>1800</v>
      </c>
      <c r="F13" s="13">
        <f t="shared" si="0"/>
        <v>-172</v>
      </c>
      <c r="G13" s="15">
        <f t="shared" si="1"/>
        <v>-137</v>
      </c>
      <c r="H13" s="220">
        <v>8.1999999999999993</v>
      </c>
      <c r="I13" s="100">
        <v>8.1</v>
      </c>
      <c r="J13" s="33">
        <v>7.5</v>
      </c>
      <c r="K13" s="220">
        <f t="shared" si="3"/>
        <v>-0.69999999999999929</v>
      </c>
      <c r="L13" s="33">
        <f t="shared" si="2"/>
        <v>-0.59999999999999964</v>
      </c>
      <c r="N13" s="9">
        <f>RANK(F13,F8:F32,0)</f>
        <v>5</v>
      </c>
      <c r="O13" s="9">
        <f>RANK(F13,F8:F32,1)</f>
        <v>21</v>
      </c>
    </row>
    <row r="14" spans="2:15" x14ac:dyDescent="0.25">
      <c r="B14" s="214" t="s">
        <v>33</v>
      </c>
      <c r="C14" s="13">
        <v>2187</v>
      </c>
      <c r="D14" s="14">
        <v>2109</v>
      </c>
      <c r="E14" s="15">
        <v>1799</v>
      </c>
      <c r="F14" s="13">
        <f t="shared" si="0"/>
        <v>-388</v>
      </c>
      <c r="G14" s="15">
        <f t="shared" si="1"/>
        <v>-310</v>
      </c>
      <c r="H14" s="220">
        <v>6.1</v>
      </c>
      <c r="I14" s="100">
        <v>5.9</v>
      </c>
      <c r="J14" s="33">
        <v>5.0999999999999996</v>
      </c>
      <c r="K14" s="220">
        <f t="shared" si="3"/>
        <v>-1</v>
      </c>
      <c r="L14" s="33">
        <f t="shared" si="2"/>
        <v>-0.80000000000000071</v>
      </c>
      <c r="N14" s="9">
        <f>RANK(F14,F8:F32,0)</f>
        <v>17</v>
      </c>
      <c r="O14" s="9">
        <f>RANK(F14,F8:F32,1)</f>
        <v>9</v>
      </c>
    </row>
    <row r="15" spans="2:15" x14ac:dyDescent="0.25">
      <c r="B15" s="214" t="s">
        <v>34</v>
      </c>
      <c r="C15" s="13">
        <v>1923</v>
      </c>
      <c r="D15" s="14">
        <v>1666</v>
      </c>
      <c r="E15" s="15">
        <v>1618</v>
      </c>
      <c r="F15" s="13">
        <f t="shared" si="0"/>
        <v>-305</v>
      </c>
      <c r="G15" s="15">
        <f t="shared" si="1"/>
        <v>-48</v>
      </c>
      <c r="H15" s="220">
        <v>16.5</v>
      </c>
      <c r="I15" s="100">
        <v>14.7</v>
      </c>
      <c r="J15" s="33">
        <v>14.2</v>
      </c>
      <c r="K15" s="220">
        <f t="shared" si="3"/>
        <v>-2.3000000000000007</v>
      </c>
      <c r="L15" s="33">
        <f t="shared" si="2"/>
        <v>-0.5</v>
      </c>
      <c r="N15" s="9">
        <f>RANK(F15,F8:F32,0)</f>
        <v>12</v>
      </c>
      <c r="O15" s="9">
        <f>RANK(F15,F8:F32,1)</f>
        <v>14</v>
      </c>
    </row>
    <row r="16" spans="2:15" ht="16.5" customHeight="1" x14ac:dyDescent="0.25">
      <c r="B16" s="214" t="s">
        <v>35</v>
      </c>
      <c r="C16" s="13">
        <v>3686</v>
      </c>
      <c r="D16" s="14">
        <v>3657</v>
      </c>
      <c r="E16" s="15">
        <v>3377</v>
      </c>
      <c r="F16" s="13">
        <f t="shared" si="0"/>
        <v>-309</v>
      </c>
      <c r="G16" s="15">
        <f t="shared" si="1"/>
        <v>-280</v>
      </c>
      <c r="H16" s="220">
        <v>13.6</v>
      </c>
      <c r="I16" s="100">
        <v>13.5</v>
      </c>
      <c r="J16" s="33">
        <v>12.5</v>
      </c>
      <c r="K16" s="220">
        <f t="shared" si="3"/>
        <v>-1.0999999999999996</v>
      </c>
      <c r="L16" s="33">
        <f t="shared" si="2"/>
        <v>-1</v>
      </c>
      <c r="N16" s="9">
        <f>RANK(F16,F8:F32,0)</f>
        <v>13</v>
      </c>
      <c r="O16" s="9">
        <f>RANK(F16,F8:F32,1)</f>
        <v>13</v>
      </c>
    </row>
    <row r="17" spans="2:15" x14ac:dyDescent="0.25">
      <c r="B17" s="214" t="s">
        <v>36</v>
      </c>
      <c r="C17" s="13">
        <v>2125</v>
      </c>
      <c r="D17" s="14">
        <v>1996</v>
      </c>
      <c r="E17" s="15">
        <v>1750</v>
      </c>
      <c r="F17" s="13">
        <f t="shared" si="0"/>
        <v>-375</v>
      </c>
      <c r="G17" s="15">
        <f t="shared" si="1"/>
        <v>-246</v>
      </c>
      <c r="H17" s="220">
        <v>8.9</v>
      </c>
      <c r="I17" s="100">
        <v>8.4</v>
      </c>
      <c r="J17" s="33">
        <v>7.4</v>
      </c>
      <c r="K17" s="220">
        <f t="shared" si="3"/>
        <v>-1.5</v>
      </c>
      <c r="L17" s="33">
        <f t="shared" si="2"/>
        <v>-1</v>
      </c>
      <c r="N17" s="9">
        <f>RANK(F17,F8:F32,0)</f>
        <v>16</v>
      </c>
      <c r="O17" s="9">
        <f>RANK(F17,F8:F32,1)</f>
        <v>10</v>
      </c>
    </row>
    <row r="18" spans="2:15" x14ac:dyDescent="0.25">
      <c r="B18" s="214" t="s">
        <v>37</v>
      </c>
      <c r="C18" s="13">
        <v>3482</v>
      </c>
      <c r="D18" s="14">
        <v>3212</v>
      </c>
      <c r="E18" s="15">
        <v>3026</v>
      </c>
      <c r="F18" s="13">
        <f t="shared" si="0"/>
        <v>-456</v>
      </c>
      <c r="G18" s="15">
        <f t="shared" si="1"/>
        <v>-186</v>
      </c>
      <c r="H18" s="220">
        <v>11</v>
      </c>
      <c r="I18" s="100">
        <v>10.199999999999999</v>
      </c>
      <c r="J18" s="33">
        <v>9.6</v>
      </c>
      <c r="K18" s="220">
        <f t="shared" si="3"/>
        <v>-1.4000000000000004</v>
      </c>
      <c r="L18" s="33">
        <f t="shared" si="2"/>
        <v>-0.59999999999999964</v>
      </c>
      <c r="N18" s="9">
        <f>RANK(F18,F8:F32,0)</f>
        <v>21</v>
      </c>
      <c r="O18" s="9">
        <f>RANK(F18,F8:F32,1)</f>
        <v>5</v>
      </c>
    </row>
    <row r="19" spans="2:15" x14ac:dyDescent="0.25">
      <c r="B19" s="214" t="s">
        <v>38</v>
      </c>
      <c r="C19" s="13">
        <v>2895</v>
      </c>
      <c r="D19" s="14">
        <v>3220</v>
      </c>
      <c r="E19" s="15">
        <v>2606</v>
      </c>
      <c r="F19" s="13">
        <f t="shared" si="0"/>
        <v>-289</v>
      </c>
      <c r="G19" s="15">
        <f t="shared" si="1"/>
        <v>-614</v>
      </c>
      <c r="H19" s="220">
        <v>4.4000000000000004</v>
      </c>
      <c r="I19" s="100">
        <v>4.9000000000000004</v>
      </c>
      <c r="J19" s="33">
        <v>3.9</v>
      </c>
      <c r="K19" s="220">
        <f t="shared" si="3"/>
        <v>-0.50000000000000044</v>
      </c>
      <c r="L19" s="33">
        <f t="shared" si="2"/>
        <v>-1.0000000000000004</v>
      </c>
      <c r="N19" s="9">
        <f>RANK(F19,F8:F32,0)</f>
        <v>11</v>
      </c>
      <c r="O19" s="9">
        <f>RANK(F19,F8:F32,1)</f>
        <v>15</v>
      </c>
    </row>
    <row r="20" spans="2:15" x14ac:dyDescent="0.25">
      <c r="B20" s="214" t="s">
        <v>39</v>
      </c>
      <c r="C20" s="13">
        <v>3868</v>
      </c>
      <c r="D20" s="14">
        <v>3687</v>
      </c>
      <c r="E20" s="15">
        <v>3546</v>
      </c>
      <c r="F20" s="13">
        <f t="shared" si="0"/>
        <v>-322</v>
      </c>
      <c r="G20" s="15">
        <f t="shared" si="1"/>
        <v>-141</v>
      </c>
      <c r="H20" s="220">
        <v>16.600000000000001</v>
      </c>
      <c r="I20" s="100">
        <v>16</v>
      </c>
      <c r="J20" s="33">
        <v>15.4</v>
      </c>
      <c r="K20" s="220">
        <f t="shared" si="3"/>
        <v>-1.2000000000000011</v>
      </c>
      <c r="L20" s="33">
        <f t="shared" si="2"/>
        <v>-0.59999999999999964</v>
      </c>
      <c r="N20" s="9">
        <f>RANK(F20,F8:F32,0)</f>
        <v>14</v>
      </c>
      <c r="O20" s="9">
        <f>RANK(F20,F8:F32,1)</f>
        <v>12</v>
      </c>
    </row>
    <row r="21" spans="2:15" x14ac:dyDescent="0.25">
      <c r="B21" s="215" t="s">
        <v>40</v>
      </c>
      <c r="C21" s="13">
        <v>3691</v>
      </c>
      <c r="D21" s="14">
        <v>3734</v>
      </c>
      <c r="E21" s="15">
        <v>3415</v>
      </c>
      <c r="F21" s="13">
        <f t="shared" si="0"/>
        <v>-276</v>
      </c>
      <c r="G21" s="15">
        <f t="shared" si="1"/>
        <v>-319</v>
      </c>
      <c r="H21" s="220">
        <v>13.4</v>
      </c>
      <c r="I21" s="100">
        <v>13.6</v>
      </c>
      <c r="J21" s="33">
        <v>12.5</v>
      </c>
      <c r="K21" s="220">
        <f t="shared" si="3"/>
        <v>-0.90000000000000036</v>
      </c>
      <c r="L21" s="33">
        <f t="shared" si="2"/>
        <v>-1.0999999999999996</v>
      </c>
      <c r="N21" s="9">
        <f>RANK(F21,F8:F32,0)</f>
        <v>10</v>
      </c>
      <c r="O21" s="9">
        <f>RANK(F21,F8:F32,1)</f>
        <v>16</v>
      </c>
    </row>
    <row r="22" spans="2:15" x14ac:dyDescent="0.25">
      <c r="B22" s="215" t="s">
        <v>41</v>
      </c>
      <c r="C22" s="13">
        <v>4085</v>
      </c>
      <c r="D22" s="14">
        <v>3897</v>
      </c>
      <c r="E22" s="15">
        <v>3644</v>
      </c>
      <c r="F22" s="13">
        <f t="shared" si="0"/>
        <v>-441</v>
      </c>
      <c r="G22" s="15">
        <f t="shared" si="1"/>
        <v>-253</v>
      </c>
      <c r="H22" s="220">
        <v>12.2</v>
      </c>
      <c r="I22" s="100">
        <v>11.8</v>
      </c>
      <c r="J22" s="33">
        <v>11</v>
      </c>
      <c r="K22" s="220">
        <f t="shared" si="3"/>
        <v>-1.1999999999999993</v>
      </c>
      <c r="L22" s="33">
        <f t="shared" si="2"/>
        <v>-0.80000000000000071</v>
      </c>
      <c r="N22" s="9">
        <f>RANK(F22,F8:F32,0)</f>
        <v>20</v>
      </c>
      <c r="O22" s="9">
        <f>RANK(F22,F8:F32,1)</f>
        <v>6</v>
      </c>
    </row>
    <row r="23" spans="2:15" x14ac:dyDescent="0.25">
      <c r="B23" s="215" t="s">
        <v>42</v>
      </c>
      <c r="C23" s="13">
        <v>3426</v>
      </c>
      <c r="D23" s="14">
        <v>3393</v>
      </c>
      <c r="E23" s="15">
        <v>3204</v>
      </c>
      <c r="F23" s="13">
        <f t="shared" si="0"/>
        <v>-222</v>
      </c>
      <c r="G23" s="15">
        <f t="shared" si="1"/>
        <v>-189</v>
      </c>
      <c r="H23" s="220">
        <v>11.9</v>
      </c>
      <c r="I23" s="100">
        <v>11.8</v>
      </c>
      <c r="J23" s="33">
        <v>11.1</v>
      </c>
      <c r="K23" s="220">
        <f t="shared" si="3"/>
        <v>-0.80000000000000071</v>
      </c>
      <c r="L23" s="33">
        <f t="shared" si="2"/>
        <v>-0.70000000000000107</v>
      </c>
      <c r="N23" s="9">
        <f>RANK(F23,F8:F32,0)</f>
        <v>8</v>
      </c>
      <c r="O23" s="9">
        <f>RANK(F23,F8:F32,1)</f>
        <v>18</v>
      </c>
    </row>
    <row r="24" spans="2:15" x14ac:dyDescent="0.25">
      <c r="B24" s="215" t="s">
        <v>43</v>
      </c>
      <c r="C24" s="13">
        <v>6405</v>
      </c>
      <c r="D24" s="14">
        <v>6125</v>
      </c>
      <c r="E24" s="15">
        <v>5783</v>
      </c>
      <c r="F24" s="13">
        <f t="shared" si="0"/>
        <v>-622</v>
      </c>
      <c r="G24" s="15">
        <f t="shared" si="1"/>
        <v>-342</v>
      </c>
      <c r="H24" s="220">
        <v>8.9</v>
      </c>
      <c r="I24" s="100">
        <v>8.6</v>
      </c>
      <c r="J24" s="33">
        <v>8.1</v>
      </c>
      <c r="K24" s="220">
        <f t="shared" si="3"/>
        <v>-0.80000000000000071</v>
      </c>
      <c r="L24" s="33">
        <f t="shared" si="2"/>
        <v>-0.5</v>
      </c>
      <c r="N24" s="9">
        <f>RANK(F24,F8:F32,0)</f>
        <v>24</v>
      </c>
      <c r="O24" s="9">
        <f>RANK(F24,F8:F32,1)</f>
        <v>2</v>
      </c>
    </row>
    <row r="25" spans="2:15" x14ac:dyDescent="0.25">
      <c r="B25" s="215" t="s">
        <v>44</v>
      </c>
      <c r="C25" s="13">
        <v>2822</v>
      </c>
      <c r="D25" s="14">
        <v>2748</v>
      </c>
      <c r="E25" s="15">
        <v>2643</v>
      </c>
      <c r="F25" s="13">
        <f t="shared" si="0"/>
        <v>-179</v>
      </c>
      <c r="G25" s="15">
        <f t="shared" si="1"/>
        <v>-105</v>
      </c>
      <c r="H25" s="220">
        <v>6.7</v>
      </c>
      <c r="I25" s="100">
        <v>6.5</v>
      </c>
      <c r="J25" s="33">
        <v>6.2</v>
      </c>
      <c r="K25" s="220">
        <f t="shared" si="3"/>
        <v>-0.5</v>
      </c>
      <c r="L25" s="33">
        <f t="shared" si="2"/>
        <v>-0.29999999999999982</v>
      </c>
      <c r="N25" s="9">
        <f>RANK(F25,F8:F32,0)</f>
        <v>6</v>
      </c>
      <c r="O25" s="9">
        <f>RANK(F25,F8:F32,1)</f>
        <v>20</v>
      </c>
    </row>
    <row r="26" spans="2:15" x14ac:dyDescent="0.25">
      <c r="B26" s="215" t="s">
        <v>45</v>
      </c>
      <c r="C26" s="13">
        <v>2417</v>
      </c>
      <c r="D26" s="14">
        <v>2354</v>
      </c>
      <c r="E26" s="15">
        <v>2007</v>
      </c>
      <c r="F26" s="13">
        <f t="shared" si="0"/>
        <v>-410</v>
      </c>
      <c r="G26" s="15">
        <f t="shared" si="1"/>
        <v>-347</v>
      </c>
      <c r="H26" s="220">
        <v>5.5</v>
      </c>
      <c r="I26" s="100">
        <v>5.4</v>
      </c>
      <c r="J26" s="33">
        <v>4.5999999999999996</v>
      </c>
      <c r="K26" s="220">
        <f t="shared" si="3"/>
        <v>-0.90000000000000036</v>
      </c>
      <c r="L26" s="33">
        <f t="shared" si="2"/>
        <v>-0.80000000000000071</v>
      </c>
      <c r="N26" s="9">
        <f>RANK(F26,F8:F32,0)</f>
        <v>18</v>
      </c>
      <c r="O26" s="9">
        <f>RANK(F26,F8:F32,1)</f>
        <v>8</v>
      </c>
    </row>
    <row r="27" spans="2:15" x14ac:dyDescent="0.25">
      <c r="B27" s="215" t="s">
        <v>46</v>
      </c>
      <c r="C27" s="13">
        <v>3730</v>
      </c>
      <c r="D27" s="14">
        <v>3672</v>
      </c>
      <c r="E27" s="15">
        <v>3305</v>
      </c>
      <c r="F27" s="13">
        <f t="shared" si="0"/>
        <v>-425</v>
      </c>
      <c r="G27" s="15">
        <f t="shared" si="1"/>
        <v>-367</v>
      </c>
      <c r="H27" s="220">
        <v>14.2</v>
      </c>
      <c r="I27" s="100">
        <v>14</v>
      </c>
      <c r="J27" s="33">
        <v>12.7</v>
      </c>
      <c r="K27" s="220">
        <f t="shared" si="3"/>
        <v>-1.5</v>
      </c>
      <c r="L27" s="33">
        <f t="shared" si="2"/>
        <v>-1.3000000000000007</v>
      </c>
      <c r="N27" s="9">
        <f>RANK(F27,F8:F32,0)</f>
        <v>19</v>
      </c>
      <c r="O27" s="9">
        <f>RANK(F27,F8:F32,1)</f>
        <v>7</v>
      </c>
    </row>
    <row r="28" spans="2:15" x14ac:dyDescent="0.25">
      <c r="B28" s="215" t="s">
        <v>47</v>
      </c>
      <c r="C28" s="13">
        <v>1526</v>
      </c>
      <c r="D28" s="14">
        <v>1528</v>
      </c>
      <c r="E28" s="15">
        <v>1462</v>
      </c>
      <c r="F28" s="13">
        <f t="shared" si="0"/>
        <v>-64</v>
      </c>
      <c r="G28" s="15">
        <f t="shared" si="1"/>
        <v>-66</v>
      </c>
      <c r="H28" s="220">
        <v>6.6</v>
      </c>
      <c r="I28" s="100">
        <v>6.7</v>
      </c>
      <c r="J28" s="33">
        <v>6.3</v>
      </c>
      <c r="K28" s="220">
        <f t="shared" si="3"/>
        <v>-0.29999999999999982</v>
      </c>
      <c r="L28" s="33">
        <f t="shared" si="2"/>
        <v>-0.40000000000000036</v>
      </c>
      <c r="N28" s="9">
        <f>RANK(F28,F8:F32,0)</f>
        <v>2</v>
      </c>
      <c r="O28" s="9">
        <f>RANK(F28,F8:F32,1)</f>
        <v>24</v>
      </c>
    </row>
    <row r="29" spans="2:15" x14ac:dyDescent="0.25">
      <c r="B29" s="215" t="s">
        <v>48</v>
      </c>
      <c r="C29" s="13">
        <v>789</v>
      </c>
      <c r="D29" s="14">
        <v>820</v>
      </c>
      <c r="E29" s="15">
        <v>734</v>
      </c>
      <c r="F29" s="13">
        <f t="shared" si="0"/>
        <v>-55</v>
      </c>
      <c r="G29" s="15">
        <f t="shared" si="1"/>
        <v>-86</v>
      </c>
      <c r="H29" s="220">
        <v>2.6</v>
      </c>
      <c r="I29" s="100">
        <v>2.7</v>
      </c>
      <c r="J29" s="33">
        <v>2.4</v>
      </c>
      <c r="K29" s="220">
        <f t="shared" si="3"/>
        <v>-0.20000000000000018</v>
      </c>
      <c r="L29" s="33">
        <f t="shared" si="2"/>
        <v>-0.30000000000000027</v>
      </c>
      <c r="N29" s="9">
        <f>RANK(F29,F8:F32,0)</f>
        <v>1</v>
      </c>
      <c r="O29" s="9">
        <f>RANK(F29,F8:F32,1)</f>
        <v>25</v>
      </c>
    </row>
    <row r="30" spans="2:15" x14ac:dyDescent="0.25">
      <c r="B30" s="215" t="s">
        <v>49</v>
      </c>
      <c r="C30" s="13">
        <v>3088</v>
      </c>
      <c r="D30" s="14">
        <v>3237</v>
      </c>
      <c r="E30" s="15">
        <v>2899</v>
      </c>
      <c r="F30" s="13">
        <f t="shared" si="0"/>
        <v>-189</v>
      </c>
      <c r="G30" s="15">
        <f t="shared" si="1"/>
        <v>-338</v>
      </c>
      <c r="H30" s="220">
        <v>11.2</v>
      </c>
      <c r="I30" s="100">
        <v>11.7</v>
      </c>
      <c r="J30" s="33">
        <v>10.5</v>
      </c>
      <c r="K30" s="220">
        <f t="shared" si="3"/>
        <v>-0.69999999999999929</v>
      </c>
      <c r="L30" s="33">
        <f t="shared" si="2"/>
        <v>-1.1999999999999993</v>
      </c>
      <c r="N30" s="9">
        <f>RANK(F30,F8:F32,0)</f>
        <v>7</v>
      </c>
      <c r="O30" s="9">
        <f>RANK(F30,F8:F32,1)</f>
        <v>19</v>
      </c>
    </row>
    <row r="31" spans="2:15" x14ac:dyDescent="0.25">
      <c r="B31" s="215" t="s">
        <v>50</v>
      </c>
      <c r="C31" s="13">
        <v>6571</v>
      </c>
      <c r="D31" s="14">
        <v>6714</v>
      </c>
      <c r="E31" s="15">
        <v>6313</v>
      </c>
      <c r="F31" s="13">
        <f t="shared" si="0"/>
        <v>-258</v>
      </c>
      <c r="G31" s="15">
        <f t="shared" si="1"/>
        <v>-401</v>
      </c>
      <c r="H31" s="220">
        <v>5.2</v>
      </c>
      <c r="I31" s="100">
        <v>5.3</v>
      </c>
      <c r="J31" s="33">
        <v>4.9000000000000004</v>
      </c>
      <c r="K31" s="220">
        <f t="shared" si="3"/>
        <v>-0.29999999999999982</v>
      </c>
      <c r="L31" s="33">
        <f t="shared" si="2"/>
        <v>-0.39999999999999947</v>
      </c>
      <c r="N31" s="9">
        <f>RANK(F31,F8:F32,0)</f>
        <v>9</v>
      </c>
      <c r="O31" s="9">
        <f>RANK(F31,F8:F32,1)</f>
        <v>17</v>
      </c>
    </row>
    <row r="32" spans="2:15" ht="15.75" thickBot="1" x14ac:dyDescent="0.3">
      <c r="B32" s="216" t="s">
        <v>51</v>
      </c>
      <c r="C32" s="20">
        <v>1473</v>
      </c>
      <c r="D32" s="21">
        <v>1518</v>
      </c>
      <c r="E32" s="22">
        <v>1319</v>
      </c>
      <c r="F32" s="20">
        <f t="shared" si="0"/>
        <v>-154</v>
      </c>
      <c r="G32" s="22">
        <f t="shared" si="1"/>
        <v>-199</v>
      </c>
      <c r="H32" s="755">
        <v>8.4</v>
      </c>
      <c r="I32" s="101">
        <v>8.6999999999999993</v>
      </c>
      <c r="J32" s="34">
        <v>7.5</v>
      </c>
      <c r="K32" s="755">
        <f t="shared" si="3"/>
        <v>-0.90000000000000036</v>
      </c>
      <c r="L32" s="34">
        <f t="shared" si="2"/>
        <v>-1.1999999999999993</v>
      </c>
      <c r="N32" s="5">
        <f>RANK(F32,F8:F32,0)</f>
        <v>4</v>
      </c>
      <c r="O32" s="5">
        <f>RANK(F32,F8:F32,1)</f>
        <v>22</v>
      </c>
    </row>
    <row r="33" spans="2:2" x14ac:dyDescent="0.25">
      <c r="B33" s="58" t="s">
        <v>154</v>
      </c>
    </row>
  </sheetData>
  <mergeCells count="3">
    <mergeCell ref="B5:B6"/>
    <mergeCell ref="C5:G5"/>
    <mergeCell ref="H5:L5"/>
  </mergeCells>
  <printOptions horizontalCentered="1"/>
  <pageMargins left="0.78740157480314965" right="0.78740157480314965" top="1.1417322834645669" bottom="0.74803149606299213" header="0.31496062992125984" footer="0.31496062992125984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G59"/>
  <sheetViews>
    <sheetView workbookViewId="0">
      <selection activeCell="B1" sqref="B1"/>
    </sheetView>
  </sheetViews>
  <sheetFormatPr defaultRowHeight="15" x14ac:dyDescent="0.25"/>
  <cols>
    <col min="1" max="1" width="1.28515625" style="11" customWidth="1"/>
    <col min="2" max="2" width="68.5703125" style="11" customWidth="1"/>
    <col min="3" max="3" width="7" style="11" customWidth="1"/>
    <col min="4" max="4" width="13.85546875" style="11" customWidth="1"/>
    <col min="5" max="5" width="11" style="11" customWidth="1"/>
    <col min="6" max="6" width="14.28515625" style="11" customWidth="1"/>
    <col min="7" max="7" width="12.42578125" style="11" customWidth="1"/>
    <col min="8" max="16384" width="9.140625" style="11"/>
  </cols>
  <sheetData>
    <row r="2" spans="2:7" ht="16.5" customHeight="1" x14ac:dyDescent="0.25">
      <c r="B2" s="1042" t="s">
        <v>380</v>
      </c>
      <c r="C2" s="1042"/>
      <c r="D2" s="1042"/>
      <c r="E2" s="1042"/>
      <c r="F2" s="1042"/>
      <c r="G2" s="1042"/>
    </row>
    <row r="3" spans="2:7" ht="16.5" customHeight="1" x14ac:dyDescent="0.25">
      <c r="B3" s="1040" t="s">
        <v>312</v>
      </c>
      <c r="C3" s="1040"/>
      <c r="D3" s="1040"/>
      <c r="E3" s="1040"/>
      <c r="F3" s="1040"/>
      <c r="G3" s="1040"/>
    </row>
    <row r="4" spans="2:7" ht="14.25" customHeight="1" x14ac:dyDescent="0.25">
      <c r="B4" s="1041" t="s">
        <v>509</v>
      </c>
      <c r="C4" s="1041"/>
      <c r="D4" s="1041"/>
      <c r="E4" s="1041"/>
      <c r="F4" s="1041"/>
      <c r="G4" s="1041"/>
    </row>
    <row r="5" spans="2:7" ht="12" customHeight="1" thickBot="1" x14ac:dyDescent="0.3">
      <c r="D5" s="150"/>
    </row>
    <row r="6" spans="2:7" ht="45" customHeight="1" x14ac:dyDescent="0.25">
      <c r="B6" s="353" t="s">
        <v>143</v>
      </c>
      <c r="C6" s="1034" t="s">
        <v>410</v>
      </c>
      <c r="D6" s="354" t="s">
        <v>289</v>
      </c>
      <c r="E6" s="1034" t="s">
        <v>383</v>
      </c>
      <c r="F6" s="355" t="s">
        <v>294</v>
      </c>
      <c r="G6" s="356" t="s">
        <v>295</v>
      </c>
    </row>
    <row r="7" spans="2:7" ht="30" customHeight="1" thickBot="1" x14ac:dyDescent="0.3">
      <c r="B7" s="383"/>
      <c r="C7" s="1035"/>
      <c r="D7" s="384" t="s">
        <v>428</v>
      </c>
      <c r="E7" s="1035"/>
      <c r="F7" s="343" t="s">
        <v>293</v>
      </c>
      <c r="G7" s="385" t="s">
        <v>438</v>
      </c>
    </row>
    <row r="8" spans="2:7" ht="30" customHeight="1" thickBot="1" x14ac:dyDescent="0.3">
      <c r="B8" s="340" t="s">
        <v>63</v>
      </c>
      <c r="C8" s="665"/>
      <c r="D8" s="744">
        <f>SUM(D10,D12,D14,D16,D18,D20,D22,D24,D26,D28,D30,D32,D34,D36,D38,D40,D42,D44,D46,D48,D50,D52,D56)</f>
        <v>74684</v>
      </c>
      <c r="E8" s="686">
        <f>SUM(E10,E12,E14,E16,E18,E20,E22,E24,E26,E28,E30,E32,E34,E36,E38,E40,E42,E44,E46,E48,E50,E52,E56)</f>
        <v>99.999999999999986</v>
      </c>
      <c r="F8" s="674">
        <f>SUM(F10,F12,F14,F16,F18,F20,F22,F24,F26,F28,F30,F32,F34,F36,F38,F40,F42,F44,F46,F48,F50,F52,F56)</f>
        <v>2868</v>
      </c>
      <c r="G8" s="745">
        <f>SUM(G10,G12,G14,G16,G18,G20,G22,G24,G26,G28,G30,G32,G34,G36,G38,G40,G42,G44,G46,G48,G50,G52,G56)</f>
        <v>31131</v>
      </c>
    </row>
    <row r="9" spans="2:7" ht="25.5" customHeight="1" thickBot="1" x14ac:dyDescent="0.3">
      <c r="B9" s="666" t="s">
        <v>411</v>
      </c>
      <c r="C9" s="667"/>
      <c r="D9" s="668"/>
      <c r="E9" s="664"/>
      <c r="F9" s="668"/>
      <c r="G9" s="669"/>
    </row>
    <row r="10" spans="2:7" ht="11.25" customHeight="1" x14ac:dyDescent="0.25">
      <c r="B10" s="1043" t="s">
        <v>384</v>
      </c>
      <c r="C10" s="675" t="s">
        <v>405</v>
      </c>
      <c r="D10" s="676">
        <v>2076</v>
      </c>
      <c r="E10" s="689">
        <f>SUM(D10/D8*100)</f>
        <v>2.779711852605645</v>
      </c>
      <c r="F10" s="677">
        <v>68</v>
      </c>
      <c r="G10" s="678">
        <v>277</v>
      </c>
    </row>
    <row r="11" spans="2:7" ht="12.75" customHeight="1" x14ac:dyDescent="0.25">
      <c r="B11" s="1038"/>
      <c r="C11" s="670" t="s">
        <v>406</v>
      </c>
      <c r="D11" s="671">
        <v>859</v>
      </c>
      <c r="E11" s="808" t="s">
        <v>128</v>
      </c>
      <c r="F11" s="360">
        <v>21</v>
      </c>
      <c r="G11" s="673" t="s">
        <v>128</v>
      </c>
    </row>
    <row r="12" spans="2:7" ht="12" customHeight="1" x14ac:dyDescent="0.25">
      <c r="B12" s="1030" t="s">
        <v>385</v>
      </c>
      <c r="C12" s="679" t="s">
        <v>405</v>
      </c>
      <c r="D12" s="680">
        <v>123</v>
      </c>
      <c r="E12" s="690">
        <f>SUM(D12/D8*100)</f>
        <v>0.16469391034224198</v>
      </c>
      <c r="F12" s="681">
        <v>6</v>
      </c>
      <c r="G12" s="682">
        <v>46</v>
      </c>
    </row>
    <row r="13" spans="2:7" ht="12.75" customHeight="1" x14ac:dyDescent="0.25">
      <c r="B13" s="1038"/>
      <c r="C13" s="670" t="s">
        <v>406</v>
      </c>
      <c r="D13" s="339">
        <v>26</v>
      </c>
      <c r="E13" s="808" t="s">
        <v>128</v>
      </c>
      <c r="F13" s="341">
        <v>2</v>
      </c>
      <c r="G13" s="570" t="s">
        <v>128</v>
      </c>
    </row>
    <row r="14" spans="2:7" ht="13.5" customHeight="1" x14ac:dyDescent="0.25">
      <c r="B14" s="1030" t="s">
        <v>386</v>
      </c>
      <c r="C14" s="679" t="s">
        <v>405</v>
      </c>
      <c r="D14" s="680">
        <v>12170</v>
      </c>
      <c r="E14" s="690">
        <f>SUM(D14/D8*100)</f>
        <v>16.295324299716139</v>
      </c>
      <c r="F14" s="681">
        <v>767</v>
      </c>
      <c r="G14" s="682">
        <v>5793</v>
      </c>
    </row>
    <row r="15" spans="2:7" ht="14.25" customHeight="1" x14ac:dyDescent="0.25">
      <c r="B15" s="1038"/>
      <c r="C15" s="670" t="s">
        <v>406</v>
      </c>
      <c r="D15" s="339">
        <v>5717</v>
      </c>
      <c r="E15" s="808" t="s">
        <v>128</v>
      </c>
      <c r="F15" s="341">
        <v>374</v>
      </c>
      <c r="G15" s="570" t="s">
        <v>128</v>
      </c>
    </row>
    <row r="16" spans="2:7" ht="12.75" customHeight="1" x14ac:dyDescent="0.25">
      <c r="B16" s="1039" t="s">
        <v>387</v>
      </c>
      <c r="C16" s="679" t="s">
        <v>405</v>
      </c>
      <c r="D16" s="680">
        <v>105</v>
      </c>
      <c r="E16" s="690">
        <f>SUM(D16/D8*100)</f>
        <v>0.14059236248727972</v>
      </c>
      <c r="F16" s="681">
        <v>8</v>
      </c>
      <c r="G16" s="682">
        <v>112</v>
      </c>
    </row>
    <row r="17" spans="2:7" ht="12" customHeight="1" x14ac:dyDescent="0.25">
      <c r="B17" s="1038"/>
      <c r="C17" s="670" t="s">
        <v>406</v>
      </c>
      <c r="D17" s="339">
        <v>30</v>
      </c>
      <c r="E17" s="808" t="s">
        <v>128</v>
      </c>
      <c r="F17" s="341">
        <v>3</v>
      </c>
      <c r="G17" s="570" t="s">
        <v>128</v>
      </c>
    </row>
    <row r="18" spans="2:7" ht="12.75" customHeight="1" x14ac:dyDescent="0.25">
      <c r="B18" s="1039" t="s">
        <v>388</v>
      </c>
      <c r="C18" s="679" t="s">
        <v>405</v>
      </c>
      <c r="D18" s="680">
        <v>507</v>
      </c>
      <c r="E18" s="690">
        <f>SUM(D18/D8*100)</f>
        <v>0.67886026458143645</v>
      </c>
      <c r="F18" s="681">
        <v>18</v>
      </c>
      <c r="G18" s="682">
        <v>352</v>
      </c>
    </row>
    <row r="19" spans="2:7" ht="12" customHeight="1" x14ac:dyDescent="0.25">
      <c r="B19" s="1038"/>
      <c r="C19" s="670" t="s">
        <v>406</v>
      </c>
      <c r="D19" s="339">
        <v>139</v>
      </c>
      <c r="E19" s="808" t="s">
        <v>128</v>
      </c>
      <c r="F19" s="341">
        <v>7</v>
      </c>
      <c r="G19" s="570" t="s">
        <v>128</v>
      </c>
    </row>
    <row r="20" spans="2:7" ht="12.75" customHeight="1" x14ac:dyDescent="0.25">
      <c r="B20" s="1030" t="s">
        <v>389</v>
      </c>
      <c r="C20" s="679" t="s">
        <v>405</v>
      </c>
      <c r="D20" s="680">
        <v>6876</v>
      </c>
      <c r="E20" s="690">
        <f>SUM(D20/D8*100)</f>
        <v>9.2067912805955761</v>
      </c>
      <c r="F20" s="681">
        <v>254</v>
      </c>
      <c r="G20" s="682">
        <v>4996</v>
      </c>
    </row>
    <row r="21" spans="2:7" ht="12.75" customHeight="1" x14ac:dyDescent="0.25">
      <c r="B21" s="1038"/>
      <c r="C21" s="670" t="s">
        <v>406</v>
      </c>
      <c r="D21" s="339">
        <v>1029</v>
      </c>
      <c r="E21" s="808" t="s">
        <v>128</v>
      </c>
      <c r="F21" s="341">
        <v>53</v>
      </c>
      <c r="G21" s="570" t="s">
        <v>128</v>
      </c>
    </row>
    <row r="22" spans="2:7" ht="12.75" customHeight="1" x14ac:dyDescent="0.25">
      <c r="B22" s="1030" t="s">
        <v>390</v>
      </c>
      <c r="C22" s="679" t="s">
        <v>405</v>
      </c>
      <c r="D22" s="680">
        <v>12922</v>
      </c>
      <c r="E22" s="690">
        <f>SUM(D22/D8*100)</f>
        <v>17.302233410101227</v>
      </c>
      <c r="F22" s="681">
        <v>838</v>
      </c>
      <c r="G22" s="683">
        <v>5351</v>
      </c>
    </row>
    <row r="23" spans="2:7" ht="11.25" customHeight="1" x14ac:dyDescent="0.25">
      <c r="B23" s="1031"/>
      <c r="C23" s="670" t="s">
        <v>406</v>
      </c>
      <c r="D23" s="339">
        <v>9045</v>
      </c>
      <c r="E23" s="808" t="s">
        <v>128</v>
      </c>
      <c r="F23" s="341">
        <v>586</v>
      </c>
      <c r="G23" s="570" t="s">
        <v>128</v>
      </c>
    </row>
    <row r="24" spans="2:7" ht="12" customHeight="1" x14ac:dyDescent="0.25">
      <c r="B24" s="1030" t="s">
        <v>391</v>
      </c>
      <c r="C24" s="679" t="s">
        <v>405</v>
      </c>
      <c r="D24" s="680">
        <v>2524</v>
      </c>
      <c r="E24" s="690">
        <f>SUM(D24/D8*100)</f>
        <v>3.3795725992180383</v>
      </c>
      <c r="F24" s="684">
        <v>93</v>
      </c>
      <c r="G24" s="685">
        <v>1482</v>
      </c>
    </row>
    <row r="25" spans="2:7" ht="12.75" customHeight="1" x14ac:dyDescent="0.25">
      <c r="B25" s="1031"/>
      <c r="C25" s="670" t="s">
        <v>406</v>
      </c>
      <c r="D25" s="124">
        <v>2056</v>
      </c>
      <c r="E25" s="809" t="s">
        <v>128</v>
      </c>
      <c r="F25" s="124">
        <v>81</v>
      </c>
      <c r="G25" s="570" t="s">
        <v>128</v>
      </c>
    </row>
    <row r="26" spans="2:7" x14ac:dyDescent="0.25">
      <c r="B26" s="1030" t="s">
        <v>392</v>
      </c>
      <c r="C26" s="679" t="s">
        <v>405</v>
      </c>
      <c r="D26" s="687">
        <v>1804</v>
      </c>
      <c r="E26" s="690">
        <f>SUM(D26/D8*100)</f>
        <v>2.4155106850195489</v>
      </c>
      <c r="F26" s="687">
        <v>113</v>
      </c>
      <c r="G26" s="688">
        <v>1168</v>
      </c>
    </row>
    <row r="27" spans="2:7" ht="12" customHeight="1" x14ac:dyDescent="0.25">
      <c r="B27" s="1031"/>
      <c r="C27" s="670" t="s">
        <v>406</v>
      </c>
      <c r="D27" s="124">
        <v>614</v>
      </c>
      <c r="E27" s="809" t="s">
        <v>128</v>
      </c>
      <c r="F27" s="124">
        <v>31</v>
      </c>
      <c r="G27" s="570" t="s">
        <v>128</v>
      </c>
    </row>
    <row r="28" spans="2:7" ht="12" customHeight="1" x14ac:dyDescent="0.25">
      <c r="B28" s="1032" t="s">
        <v>393</v>
      </c>
      <c r="C28" s="679" t="s">
        <v>405</v>
      </c>
      <c r="D28" s="687">
        <v>443</v>
      </c>
      <c r="E28" s="690">
        <f>SUM(D28/D8*100)</f>
        <v>0.59316587220823735</v>
      </c>
      <c r="F28" s="687">
        <v>40</v>
      </c>
      <c r="G28" s="688">
        <v>220</v>
      </c>
    </row>
    <row r="29" spans="2:7" ht="12.75" customHeight="1" x14ac:dyDescent="0.25">
      <c r="B29" s="1031"/>
      <c r="C29" s="670" t="s">
        <v>406</v>
      </c>
      <c r="D29" s="124">
        <v>221</v>
      </c>
      <c r="E29" s="809" t="s">
        <v>128</v>
      </c>
      <c r="F29" s="124">
        <v>16</v>
      </c>
      <c r="G29" s="570" t="s">
        <v>128</v>
      </c>
    </row>
    <row r="30" spans="2:7" ht="12.75" customHeight="1" x14ac:dyDescent="0.25">
      <c r="B30" s="1032" t="s">
        <v>412</v>
      </c>
      <c r="C30" s="679" t="s">
        <v>405</v>
      </c>
      <c r="D30" s="687">
        <v>785</v>
      </c>
      <c r="E30" s="690">
        <f>SUM(D30/D8*100)</f>
        <v>1.0510952814525198</v>
      </c>
      <c r="F30" s="687">
        <v>94</v>
      </c>
      <c r="G30" s="688">
        <v>278</v>
      </c>
    </row>
    <row r="31" spans="2:7" ht="12" customHeight="1" x14ac:dyDescent="0.25">
      <c r="B31" s="1037"/>
      <c r="C31" s="670" t="s">
        <v>406</v>
      </c>
      <c r="D31" s="124">
        <v>601</v>
      </c>
      <c r="E31" s="809" t="s">
        <v>128</v>
      </c>
      <c r="F31" s="124">
        <v>74</v>
      </c>
      <c r="G31" s="570" t="s">
        <v>128</v>
      </c>
    </row>
    <row r="32" spans="2:7" ht="12" customHeight="1" x14ac:dyDescent="0.25">
      <c r="B32" s="1036" t="s">
        <v>394</v>
      </c>
      <c r="C32" s="679" t="s">
        <v>405</v>
      </c>
      <c r="D32" s="687">
        <v>451</v>
      </c>
      <c r="E32" s="690">
        <f>SUM(D32/D8*100)</f>
        <v>0.60387767125488723</v>
      </c>
      <c r="F32" s="687">
        <v>35</v>
      </c>
      <c r="G32" s="688">
        <v>165</v>
      </c>
    </row>
    <row r="33" spans="2:7" ht="12.75" customHeight="1" x14ac:dyDescent="0.25">
      <c r="B33" s="1031"/>
      <c r="C33" s="670" t="s">
        <v>406</v>
      </c>
      <c r="D33" s="124">
        <v>248</v>
      </c>
      <c r="E33" s="809" t="s">
        <v>128</v>
      </c>
      <c r="F33" s="124">
        <v>20</v>
      </c>
      <c r="G33" s="570" t="s">
        <v>128</v>
      </c>
    </row>
    <row r="34" spans="2:7" x14ac:dyDescent="0.25">
      <c r="B34" s="1030" t="s">
        <v>395</v>
      </c>
      <c r="C34" s="679" t="s">
        <v>405</v>
      </c>
      <c r="D34" s="687">
        <v>1760</v>
      </c>
      <c r="E34" s="690">
        <f>SUM(D34/D8*100)</f>
        <v>2.3565957902629746</v>
      </c>
      <c r="F34" s="687">
        <v>94</v>
      </c>
      <c r="G34" s="688">
        <v>970</v>
      </c>
    </row>
    <row r="35" spans="2:7" ht="12.75" customHeight="1" x14ac:dyDescent="0.25">
      <c r="B35" s="1031"/>
      <c r="C35" s="670" t="s">
        <v>406</v>
      </c>
      <c r="D35" s="124">
        <v>1043</v>
      </c>
      <c r="E35" s="809" t="s">
        <v>128</v>
      </c>
      <c r="F35" s="124">
        <v>61</v>
      </c>
      <c r="G35" s="570" t="s">
        <v>128</v>
      </c>
    </row>
    <row r="36" spans="2:7" ht="12" customHeight="1" x14ac:dyDescent="0.25">
      <c r="B36" s="1030" t="s">
        <v>396</v>
      </c>
      <c r="C36" s="679" t="s">
        <v>405</v>
      </c>
      <c r="D36" s="687">
        <v>3564</v>
      </c>
      <c r="E36" s="690">
        <f>SUM(D36/D8*100)</f>
        <v>4.7721064752825244</v>
      </c>
      <c r="F36" s="687">
        <v>77</v>
      </c>
      <c r="G36" s="688">
        <v>3733</v>
      </c>
    </row>
    <row r="37" spans="2:7" ht="12.75" customHeight="1" x14ac:dyDescent="0.25">
      <c r="B37" s="1031"/>
      <c r="C37" s="670" t="s">
        <v>406</v>
      </c>
      <c r="D37" s="124">
        <v>1978</v>
      </c>
      <c r="E37" s="809" t="s">
        <v>128</v>
      </c>
      <c r="F37" s="124">
        <v>31</v>
      </c>
      <c r="G37" s="570" t="s">
        <v>128</v>
      </c>
    </row>
    <row r="38" spans="2:7" ht="12.75" customHeight="1" x14ac:dyDescent="0.25">
      <c r="B38" s="1030" t="s">
        <v>397</v>
      </c>
      <c r="C38" s="679" t="s">
        <v>405</v>
      </c>
      <c r="D38" s="687">
        <v>2764</v>
      </c>
      <c r="E38" s="690">
        <f>SUM(D38/D8*100)</f>
        <v>3.7009265706175354</v>
      </c>
      <c r="F38" s="687">
        <v>34</v>
      </c>
      <c r="G38" s="688">
        <v>2394</v>
      </c>
    </row>
    <row r="39" spans="2:7" ht="12.75" customHeight="1" x14ac:dyDescent="0.25">
      <c r="B39" s="1031"/>
      <c r="C39" s="670" t="s">
        <v>406</v>
      </c>
      <c r="D39" s="124">
        <v>1091</v>
      </c>
      <c r="E39" s="809" t="s">
        <v>128</v>
      </c>
      <c r="F39" s="124">
        <v>17</v>
      </c>
      <c r="G39" s="570" t="s">
        <v>128</v>
      </c>
    </row>
    <row r="40" spans="2:7" ht="12" customHeight="1" x14ac:dyDescent="0.25">
      <c r="B40" s="1030" t="s">
        <v>398</v>
      </c>
      <c r="C40" s="679" t="s">
        <v>405</v>
      </c>
      <c r="D40" s="687">
        <v>2054</v>
      </c>
      <c r="E40" s="690">
        <f>SUM(D40/D8*100)</f>
        <v>2.7502544052273579</v>
      </c>
      <c r="F40" s="687">
        <v>47</v>
      </c>
      <c r="G40" s="688">
        <v>900</v>
      </c>
    </row>
    <row r="41" spans="2:7" ht="12.75" customHeight="1" x14ac:dyDescent="0.25">
      <c r="B41" s="1031"/>
      <c r="C41" s="670" t="s">
        <v>406</v>
      </c>
      <c r="D41" s="124">
        <v>1724</v>
      </c>
      <c r="E41" s="809" t="s">
        <v>128</v>
      </c>
      <c r="F41" s="124">
        <v>36</v>
      </c>
      <c r="G41" s="570" t="s">
        <v>128</v>
      </c>
    </row>
    <row r="42" spans="2:7" ht="12.75" customHeight="1" x14ac:dyDescent="0.25">
      <c r="B42" s="1030" t="s">
        <v>399</v>
      </c>
      <c r="C42" s="679" t="s">
        <v>405</v>
      </c>
      <c r="D42" s="687">
        <v>1741</v>
      </c>
      <c r="E42" s="690">
        <f>SUM(D42/D8*100)</f>
        <v>2.3311552675271812</v>
      </c>
      <c r="F42" s="687">
        <v>52</v>
      </c>
      <c r="G42" s="688">
        <v>1492</v>
      </c>
    </row>
    <row r="43" spans="2:7" ht="12.75" customHeight="1" x14ac:dyDescent="0.25">
      <c r="B43" s="1031"/>
      <c r="C43" s="670" t="s">
        <v>406</v>
      </c>
      <c r="D43" s="124">
        <v>1415</v>
      </c>
      <c r="E43" s="809" t="s">
        <v>128</v>
      </c>
      <c r="F43" s="124">
        <v>37</v>
      </c>
      <c r="G43" s="570" t="s">
        <v>128</v>
      </c>
    </row>
    <row r="44" spans="2:7" ht="12.75" customHeight="1" x14ac:dyDescent="0.25">
      <c r="B44" s="1030" t="s">
        <v>400</v>
      </c>
      <c r="C44" s="679" t="s">
        <v>405</v>
      </c>
      <c r="D44" s="687">
        <v>632</v>
      </c>
      <c r="E44" s="690">
        <f>SUM(D44/D8*100)</f>
        <v>0.84623212468534093</v>
      </c>
      <c r="F44" s="687">
        <v>28</v>
      </c>
      <c r="G44" s="688">
        <v>381</v>
      </c>
    </row>
    <row r="45" spans="2:7" ht="11.25" customHeight="1" x14ac:dyDescent="0.25">
      <c r="B45" s="1031"/>
      <c r="C45" s="670" t="s">
        <v>406</v>
      </c>
      <c r="D45" s="124">
        <v>397</v>
      </c>
      <c r="E45" s="809" t="s">
        <v>128</v>
      </c>
      <c r="F45" s="124">
        <v>22</v>
      </c>
      <c r="G45" s="570" t="s">
        <v>128</v>
      </c>
    </row>
    <row r="46" spans="2:7" ht="12.75" customHeight="1" x14ac:dyDescent="0.25">
      <c r="B46" s="1030" t="s">
        <v>401</v>
      </c>
      <c r="C46" s="679" t="s">
        <v>405</v>
      </c>
      <c r="D46" s="687">
        <v>3638</v>
      </c>
      <c r="E46" s="690">
        <f>SUM(D46/D8*100)</f>
        <v>4.8711906164640348</v>
      </c>
      <c r="F46" s="687">
        <v>98</v>
      </c>
      <c r="G46" s="688">
        <v>1021</v>
      </c>
    </row>
    <row r="47" spans="2:7" ht="12.75" customHeight="1" x14ac:dyDescent="0.25">
      <c r="B47" s="1031"/>
      <c r="C47" s="670" t="s">
        <v>406</v>
      </c>
      <c r="D47" s="124">
        <v>2397</v>
      </c>
      <c r="E47" s="809" t="s">
        <v>128</v>
      </c>
      <c r="F47" s="124">
        <v>81</v>
      </c>
      <c r="G47" s="570" t="s">
        <v>128</v>
      </c>
    </row>
    <row r="48" spans="2:7" ht="13.5" customHeight="1" x14ac:dyDescent="0.25">
      <c r="B48" s="1030" t="s">
        <v>402</v>
      </c>
      <c r="C48" s="679" t="s">
        <v>405</v>
      </c>
      <c r="D48" s="687">
        <v>679</v>
      </c>
      <c r="E48" s="690">
        <f>SUM(D48/D8*100)</f>
        <v>0.90916394408440893</v>
      </c>
      <c r="F48" s="687">
        <v>8</v>
      </c>
      <c r="G48" s="688">
        <v>0</v>
      </c>
    </row>
    <row r="49" spans="2:7" ht="12.75" customHeight="1" x14ac:dyDescent="0.25">
      <c r="B49" s="1031"/>
      <c r="C49" s="670" t="s">
        <v>406</v>
      </c>
      <c r="D49" s="124">
        <v>387</v>
      </c>
      <c r="E49" s="809" t="s">
        <v>128</v>
      </c>
      <c r="F49" s="124">
        <v>7</v>
      </c>
      <c r="G49" s="570" t="s">
        <v>128</v>
      </c>
    </row>
    <row r="50" spans="2:7" ht="12" customHeight="1" x14ac:dyDescent="0.25">
      <c r="B50" s="1030" t="s">
        <v>403</v>
      </c>
      <c r="C50" s="679" t="s">
        <v>405</v>
      </c>
      <c r="D50" s="687">
        <v>2</v>
      </c>
      <c r="E50" s="690">
        <f>SUM(D50/D8*100)</f>
        <v>2.6779497616624716E-3</v>
      </c>
      <c r="F50" s="687">
        <v>0</v>
      </c>
      <c r="G50" s="688">
        <v>0</v>
      </c>
    </row>
    <row r="51" spans="2:7" ht="12.75" customHeight="1" x14ac:dyDescent="0.25">
      <c r="B51" s="1031"/>
      <c r="C51" s="670" t="s">
        <v>406</v>
      </c>
      <c r="D51" s="124">
        <v>1</v>
      </c>
      <c r="E51" s="809" t="s">
        <v>128</v>
      </c>
      <c r="F51" s="124">
        <v>0</v>
      </c>
      <c r="G51" s="570" t="s">
        <v>128</v>
      </c>
    </row>
    <row r="52" spans="2:7" ht="12" customHeight="1" x14ac:dyDescent="0.25">
      <c r="B52" s="1030" t="s">
        <v>404</v>
      </c>
      <c r="C52" s="679" t="s">
        <v>405</v>
      </c>
      <c r="D52" s="687">
        <v>5781</v>
      </c>
      <c r="E52" s="690">
        <f>SUM(D52/D8*100)</f>
        <v>7.7406137860853734</v>
      </c>
      <c r="F52" s="687">
        <v>96</v>
      </c>
      <c r="G52" s="570" t="s">
        <v>128</v>
      </c>
    </row>
    <row r="53" spans="2:7" x14ac:dyDescent="0.25">
      <c r="B53" s="1031"/>
      <c r="C53" s="670" t="s">
        <v>406</v>
      </c>
      <c r="D53" s="124">
        <v>2790</v>
      </c>
      <c r="E53" s="809" t="s">
        <v>128</v>
      </c>
      <c r="F53" s="124">
        <v>52</v>
      </c>
      <c r="G53" s="570" t="s">
        <v>128</v>
      </c>
    </row>
    <row r="54" spans="2:7" ht="12.75" customHeight="1" x14ac:dyDescent="0.25">
      <c r="B54" s="1030" t="s">
        <v>407</v>
      </c>
      <c r="C54" s="679" t="s">
        <v>405</v>
      </c>
      <c r="D54" s="687">
        <v>63401</v>
      </c>
      <c r="E54" s="690">
        <f>SUM(D54/D8*100)</f>
        <v>84.892346419581173</v>
      </c>
      <c r="F54" s="687">
        <v>2868</v>
      </c>
      <c r="G54" s="688">
        <v>31131</v>
      </c>
    </row>
    <row r="55" spans="2:7" ht="12" customHeight="1" x14ac:dyDescent="0.25">
      <c r="B55" s="1031"/>
      <c r="C55" s="670" t="s">
        <v>406</v>
      </c>
      <c r="D55" s="124">
        <v>33808</v>
      </c>
      <c r="E55" s="809" t="s">
        <v>128</v>
      </c>
      <c r="F55" s="124">
        <v>1612</v>
      </c>
      <c r="G55" s="570" t="s">
        <v>128</v>
      </c>
    </row>
    <row r="56" spans="2:7" ht="12" customHeight="1" x14ac:dyDescent="0.25">
      <c r="B56" s="1030" t="s">
        <v>408</v>
      </c>
      <c r="C56" s="679" t="s">
        <v>405</v>
      </c>
      <c r="D56" s="687">
        <v>11283</v>
      </c>
      <c r="E56" s="690">
        <f>SUM(D56/D8*100)</f>
        <v>15.10765358041883</v>
      </c>
      <c r="F56" s="687">
        <v>0</v>
      </c>
      <c r="G56" s="570" t="s">
        <v>128</v>
      </c>
    </row>
    <row r="57" spans="2:7" ht="12.75" customHeight="1" x14ac:dyDescent="0.25">
      <c r="B57" s="1031"/>
      <c r="C57" s="670" t="s">
        <v>406</v>
      </c>
      <c r="D57" s="124">
        <v>7187</v>
      </c>
      <c r="E57" s="809" t="s">
        <v>128</v>
      </c>
      <c r="F57" s="124">
        <v>0</v>
      </c>
      <c r="G57" s="570" t="s">
        <v>128</v>
      </c>
    </row>
    <row r="58" spans="2:7" ht="12.75" customHeight="1" x14ac:dyDescent="0.25">
      <c r="B58" s="1032" t="s">
        <v>409</v>
      </c>
      <c r="C58" s="679" t="s">
        <v>405</v>
      </c>
      <c r="D58" s="687">
        <v>74684</v>
      </c>
      <c r="E58" s="690">
        <f>SUM(D58/D8*100)</f>
        <v>100</v>
      </c>
      <c r="F58" s="687">
        <v>2868</v>
      </c>
      <c r="G58" s="688">
        <v>31131</v>
      </c>
    </row>
    <row r="59" spans="2:7" ht="12.75" customHeight="1" thickBot="1" x14ac:dyDescent="0.3">
      <c r="B59" s="1033"/>
      <c r="C59" s="672" t="s">
        <v>406</v>
      </c>
      <c r="D59" s="127">
        <v>40995</v>
      </c>
      <c r="E59" s="810" t="s">
        <v>128</v>
      </c>
      <c r="F59" s="127">
        <v>1612</v>
      </c>
      <c r="G59" s="807" t="s">
        <v>128</v>
      </c>
    </row>
  </sheetData>
  <mergeCells count="30">
    <mergeCell ref="B3:G3"/>
    <mergeCell ref="B4:G4"/>
    <mergeCell ref="B2:G2"/>
    <mergeCell ref="E6:E7"/>
    <mergeCell ref="B10:B11"/>
    <mergeCell ref="B24:B25"/>
    <mergeCell ref="B26:B27"/>
    <mergeCell ref="B28:B29"/>
    <mergeCell ref="B30:B31"/>
    <mergeCell ref="B12:B13"/>
    <mergeCell ref="B14:B15"/>
    <mergeCell ref="B16:B17"/>
    <mergeCell ref="B18:B19"/>
    <mergeCell ref="B20:B21"/>
    <mergeCell ref="B52:B53"/>
    <mergeCell ref="B54:B55"/>
    <mergeCell ref="B56:B57"/>
    <mergeCell ref="B58:B59"/>
    <mergeCell ref="C6:C7"/>
    <mergeCell ref="B42:B43"/>
    <mergeCell ref="B44:B45"/>
    <mergeCell ref="B46:B47"/>
    <mergeCell ref="B48:B49"/>
    <mergeCell ref="B50:B51"/>
    <mergeCell ref="B32:B33"/>
    <mergeCell ref="B34:B35"/>
    <mergeCell ref="B36:B37"/>
    <mergeCell ref="B38:B39"/>
    <mergeCell ref="B40:B41"/>
    <mergeCell ref="B22:B23"/>
  </mergeCells>
  <printOptions horizontalCentered="1"/>
  <pageMargins left="0.31496062992125984" right="0" top="1.7322834645669292" bottom="0" header="0" footer="0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19"/>
  <sheetViews>
    <sheetView workbookViewId="0">
      <selection activeCell="B1" sqref="B1"/>
    </sheetView>
  </sheetViews>
  <sheetFormatPr defaultRowHeight="15" x14ac:dyDescent="0.25"/>
  <cols>
    <col min="1" max="1" width="4.42578125" style="11" customWidth="1"/>
    <col min="2" max="2" width="52.7109375" style="11" customWidth="1"/>
    <col min="3" max="3" width="10" style="11" customWidth="1"/>
    <col min="4" max="5" width="10.7109375" style="11" customWidth="1"/>
    <col min="6" max="6" width="11" style="11" customWidth="1"/>
    <col min="7" max="8" width="13.7109375" style="11" customWidth="1"/>
    <col min="9" max="9" width="11.140625" style="11" bestFit="1" customWidth="1"/>
    <col min="10" max="16384" width="9.140625" style="11"/>
  </cols>
  <sheetData>
    <row r="1" spans="2:8" ht="12.75" customHeight="1" x14ac:dyDescent="0.25"/>
    <row r="2" spans="2:8" x14ac:dyDescent="0.25">
      <c r="B2" s="11" t="s">
        <v>377</v>
      </c>
    </row>
    <row r="3" spans="2:8" x14ac:dyDescent="0.25">
      <c r="B3" s="11" t="s">
        <v>510</v>
      </c>
    </row>
    <row r="4" spans="2:8" ht="12.75" customHeight="1" thickBot="1" x14ac:dyDescent="0.3"/>
    <row r="5" spans="2:8" ht="31.5" customHeight="1" x14ac:dyDescent="0.25">
      <c r="B5" s="1044" t="s">
        <v>205</v>
      </c>
      <c r="C5" s="1046" t="s">
        <v>225</v>
      </c>
      <c r="D5" s="1048" t="s">
        <v>146</v>
      </c>
      <c r="E5" s="1049"/>
      <c r="F5" s="1050"/>
      <c r="G5" s="1051" t="s">
        <v>414</v>
      </c>
      <c r="H5" s="1052"/>
    </row>
    <row r="6" spans="2:8" ht="48" customHeight="1" thickBot="1" x14ac:dyDescent="0.3">
      <c r="B6" s="1045"/>
      <c r="C6" s="1047"/>
      <c r="D6" s="699" t="s">
        <v>359</v>
      </c>
      <c r="E6" s="263" t="s">
        <v>427</v>
      </c>
      <c r="F6" s="700" t="s">
        <v>428</v>
      </c>
      <c r="G6" s="707" t="s">
        <v>153</v>
      </c>
      <c r="H6" s="708" t="s">
        <v>413</v>
      </c>
    </row>
    <row r="7" spans="2:8" ht="36" customHeight="1" x14ac:dyDescent="0.25">
      <c r="B7" s="282" t="s">
        <v>214</v>
      </c>
      <c r="C7" s="693">
        <v>1</v>
      </c>
      <c r="D7" s="701">
        <v>484</v>
      </c>
      <c r="E7" s="230">
        <v>482</v>
      </c>
      <c r="F7" s="231">
        <v>484</v>
      </c>
      <c r="G7" s="704">
        <f>SUM(F7)-E7</f>
        <v>2</v>
      </c>
      <c r="H7" s="710">
        <f t="shared" ref="H7:H19" si="0">SUM(F7-E7)/E7*100</f>
        <v>0.41493775933609961</v>
      </c>
    </row>
    <row r="8" spans="2:8" ht="15.75" customHeight="1" x14ac:dyDescent="0.25">
      <c r="B8" s="232" t="s">
        <v>215</v>
      </c>
      <c r="C8" s="694">
        <v>2</v>
      </c>
      <c r="D8" s="702">
        <v>10034</v>
      </c>
      <c r="E8" s="151">
        <v>9983</v>
      </c>
      <c r="F8" s="152">
        <v>8917</v>
      </c>
      <c r="G8" s="702">
        <f>SUM(F8)-E8</f>
        <v>-1066</v>
      </c>
      <c r="H8" s="264">
        <f t="shared" si="0"/>
        <v>-10.678152859861765</v>
      </c>
    </row>
    <row r="9" spans="2:8" ht="14.25" customHeight="1" x14ac:dyDescent="0.25">
      <c r="B9" s="232" t="s">
        <v>216</v>
      </c>
      <c r="C9" s="694">
        <v>3</v>
      </c>
      <c r="D9" s="702">
        <v>11662</v>
      </c>
      <c r="E9" s="151">
        <v>11909</v>
      </c>
      <c r="F9" s="152">
        <v>10691</v>
      </c>
      <c r="G9" s="702">
        <f>SUM(F9)-E9</f>
        <v>-1218</v>
      </c>
      <c r="H9" s="264">
        <f t="shared" si="0"/>
        <v>-10.227558988999915</v>
      </c>
    </row>
    <row r="10" spans="2:8" ht="13.5" customHeight="1" x14ac:dyDescent="0.25">
      <c r="B10" s="232" t="s">
        <v>217</v>
      </c>
      <c r="C10" s="694">
        <v>4</v>
      </c>
      <c r="D10" s="702">
        <v>3208</v>
      </c>
      <c r="E10" s="151">
        <v>3229</v>
      </c>
      <c r="F10" s="152">
        <v>2909</v>
      </c>
      <c r="G10" s="702">
        <f t="shared" ref="G10:G18" si="1">SUM(F10)-E10</f>
        <v>-320</v>
      </c>
      <c r="H10" s="264">
        <f t="shared" si="0"/>
        <v>-9.9101889129761531</v>
      </c>
    </row>
    <row r="11" spans="2:8" ht="12" customHeight="1" x14ac:dyDescent="0.25">
      <c r="B11" s="232" t="s">
        <v>218</v>
      </c>
      <c r="C11" s="694">
        <v>5</v>
      </c>
      <c r="D11" s="702">
        <v>14994</v>
      </c>
      <c r="E11" s="151">
        <v>15230</v>
      </c>
      <c r="F11" s="152">
        <v>14001</v>
      </c>
      <c r="G11" s="702">
        <f t="shared" si="1"/>
        <v>-1229</v>
      </c>
      <c r="H11" s="264">
        <f t="shared" si="0"/>
        <v>-8.0695994747209454</v>
      </c>
    </row>
    <row r="12" spans="2:8" ht="15" customHeight="1" x14ac:dyDescent="0.25">
      <c r="B12" s="232" t="s">
        <v>219</v>
      </c>
      <c r="C12" s="694">
        <v>6</v>
      </c>
      <c r="D12" s="702">
        <v>1356</v>
      </c>
      <c r="E12" s="151">
        <v>1414</v>
      </c>
      <c r="F12" s="152">
        <v>1186</v>
      </c>
      <c r="G12" s="702">
        <f t="shared" si="1"/>
        <v>-228</v>
      </c>
      <c r="H12" s="264">
        <f t="shared" si="0"/>
        <v>-16.124469589816123</v>
      </c>
    </row>
    <row r="13" spans="2:8" ht="14.25" customHeight="1" x14ac:dyDescent="0.25">
      <c r="B13" s="232" t="s">
        <v>220</v>
      </c>
      <c r="C13" s="694">
        <v>7</v>
      </c>
      <c r="D13" s="702">
        <v>18377</v>
      </c>
      <c r="E13" s="151">
        <v>18845</v>
      </c>
      <c r="F13" s="152">
        <v>16723</v>
      </c>
      <c r="G13" s="702">
        <f t="shared" si="1"/>
        <v>-2122</v>
      </c>
      <c r="H13" s="264">
        <f t="shared" si="0"/>
        <v>-11.260281241708677</v>
      </c>
    </row>
    <row r="14" spans="2:8" ht="16.5" customHeight="1" x14ac:dyDescent="0.25">
      <c r="B14" s="232" t="s">
        <v>221</v>
      </c>
      <c r="C14" s="694">
        <v>8</v>
      </c>
      <c r="D14" s="702">
        <v>4384</v>
      </c>
      <c r="E14" s="151">
        <v>4602</v>
      </c>
      <c r="F14" s="152">
        <v>4071</v>
      </c>
      <c r="G14" s="702">
        <f t="shared" si="1"/>
        <v>-531</v>
      </c>
      <c r="H14" s="264">
        <f t="shared" si="0"/>
        <v>-11.538461538461538</v>
      </c>
    </row>
    <row r="15" spans="2:8" ht="17.25" customHeight="1" x14ac:dyDescent="0.25">
      <c r="B15" s="232" t="s">
        <v>222</v>
      </c>
      <c r="C15" s="694">
        <v>9</v>
      </c>
      <c r="D15" s="702">
        <v>6123</v>
      </c>
      <c r="E15" s="151">
        <v>6322</v>
      </c>
      <c r="F15" s="152">
        <v>5720</v>
      </c>
      <c r="G15" s="702">
        <f t="shared" si="1"/>
        <v>-602</v>
      </c>
      <c r="H15" s="264">
        <f t="shared" si="0"/>
        <v>-9.5223030686491619</v>
      </c>
    </row>
    <row r="16" spans="2:8" ht="18" customHeight="1" thickBot="1" x14ac:dyDescent="0.3">
      <c r="B16" s="236" t="s">
        <v>229</v>
      </c>
      <c r="C16" s="695">
        <v>0</v>
      </c>
      <c r="D16" s="703">
        <v>32</v>
      </c>
      <c r="E16" s="237">
        <v>25</v>
      </c>
      <c r="F16" s="238">
        <v>25</v>
      </c>
      <c r="G16" s="859">
        <f t="shared" si="1"/>
        <v>0</v>
      </c>
      <c r="H16" s="265">
        <f t="shared" si="0"/>
        <v>0</v>
      </c>
    </row>
    <row r="17" spans="2:9" ht="18" customHeight="1" x14ac:dyDescent="0.25">
      <c r="B17" s="282" t="s">
        <v>223</v>
      </c>
      <c r="C17" s="696" t="s">
        <v>206</v>
      </c>
      <c r="D17" s="704">
        <v>10952</v>
      </c>
      <c r="E17" s="283">
        <v>10892</v>
      </c>
      <c r="F17" s="284">
        <v>9957</v>
      </c>
      <c r="G17" s="704">
        <f>SUM(F17)-E17</f>
        <v>-935</v>
      </c>
      <c r="H17" s="710">
        <f>SUM(F17-E17)/E17*100</f>
        <v>-8.5842820418655883</v>
      </c>
      <c r="I17" s="436">
        <f>SUM(F17/F19*100)</f>
        <v>13.332172888436613</v>
      </c>
    </row>
    <row r="18" spans="2:9" ht="17.25" customHeight="1" thickBot="1" x14ac:dyDescent="0.3">
      <c r="B18" s="235" t="s">
        <v>224</v>
      </c>
      <c r="C18" s="697" t="s">
        <v>207</v>
      </c>
      <c r="D18" s="705">
        <f>SUM(D7:D16)</f>
        <v>70654</v>
      </c>
      <c r="E18" s="153">
        <f>SUM(E7:E16)</f>
        <v>72041</v>
      </c>
      <c r="F18" s="154">
        <f>SUM(F7:F16)</f>
        <v>64727</v>
      </c>
      <c r="G18" s="705">
        <f t="shared" si="1"/>
        <v>-7314</v>
      </c>
      <c r="H18" s="287">
        <f t="shared" si="0"/>
        <v>-10.152552018989185</v>
      </c>
      <c r="I18" s="436"/>
    </row>
    <row r="19" spans="2:9" ht="21.75" customHeight="1" thickBot="1" x14ac:dyDescent="0.3">
      <c r="B19" s="267" t="s">
        <v>63</v>
      </c>
      <c r="C19" s="698" t="s">
        <v>208</v>
      </c>
      <c r="D19" s="706">
        <f>SUM(D17:D18)</f>
        <v>81606</v>
      </c>
      <c r="E19" s="268">
        <f>SUM(E17:E18)</f>
        <v>82933</v>
      </c>
      <c r="F19" s="281">
        <f>SUM(F17:F18)</f>
        <v>74684</v>
      </c>
      <c r="G19" s="706">
        <f>SUM(F19)-E19</f>
        <v>-8249</v>
      </c>
      <c r="H19" s="709">
        <f t="shared" si="0"/>
        <v>-9.9465833865891753</v>
      </c>
    </row>
  </sheetData>
  <mergeCells count="4">
    <mergeCell ref="B5:B6"/>
    <mergeCell ref="C5:C6"/>
    <mergeCell ref="D5:F5"/>
    <mergeCell ref="G5:H5"/>
  </mergeCells>
  <printOptions horizontalCentered="1"/>
  <pageMargins left="0.6692913385826772" right="0.6692913385826772" top="1.3779527559055118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E64"/>
  <sheetViews>
    <sheetView workbookViewId="0">
      <selection activeCell="B1" sqref="B1"/>
    </sheetView>
  </sheetViews>
  <sheetFormatPr defaultRowHeight="15" x14ac:dyDescent="0.25"/>
  <cols>
    <col min="1" max="1" width="2.140625" style="11" customWidth="1"/>
    <col min="2" max="2" width="62.5703125" style="11" customWidth="1"/>
    <col min="3" max="3" width="10.85546875" style="11" customWidth="1"/>
    <col min="4" max="4" width="12.42578125" style="11" customWidth="1"/>
    <col min="5" max="5" width="7.85546875" style="11" customWidth="1"/>
    <col min="6" max="6" width="5.140625" style="11" customWidth="1"/>
    <col min="7" max="16384" width="9.140625" style="11"/>
  </cols>
  <sheetData>
    <row r="1" spans="2:5" ht="11.25" customHeight="1" x14ac:dyDescent="0.25"/>
    <row r="2" spans="2:5" x14ac:dyDescent="0.25">
      <c r="B2" s="11" t="s">
        <v>511</v>
      </c>
    </row>
    <row r="3" spans="2:5" x14ac:dyDescent="0.25">
      <c r="B3" s="11" t="s">
        <v>509</v>
      </c>
    </row>
    <row r="4" spans="2:5" ht="13.5" customHeight="1" thickBot="1" x14ac:dyDescent="0.3"/>
    <row r="5" spans="2:5" ht="45.75" thickBot="1" x14ac:dyDescent="0.3">
      <c r="B5" s="243" t="s">
        <v>205</v>
      </c>
      <c r="C5" s="244" t="s">
        <v>225</v>
      </c>
      <c r="D5" s="244" t="s">
        <v>439</v>
      </c>
      <c r="E5" s="245" t="s">
        <v>275</v>
      </c>
    </row>
    <row r="6" spans="2:5" ht="28.5" x14ac:dyDescent="0.25">
      <c r="B6" s="271" t="s">
        <v>270</v>
      </c>
      <c r="C6" s="272">
        <v>1</v>
      </c>
      <c r="D6" s="272">
        <f>SUM(D7:D10)</f>
        <v>484</v>
      </c>
      <c r="E6" s="285">
        <f>SUM(D6/D60)*100</f>
        <v>0.74775595964589736</v>
      </c>
    </row>
    <row r="7" spans="2:5" ht="30" x14ac:dyDescent="0.25">
      <c r="B7" s="232" t="s">
        <v>271</v>
      </c>
      <c r="C7" s="233">
        <v>11</v>
      </c>
      <c r="D7" s="233">
        <v>56</v>
      </c>
      <c r="E7" s="264">
        <f>SUM(D7)/D6*100</f>
        <v>11.570247933884298</v>
      </c>
    </row>
    <row r="8" spans="2:5" x14ac:dyDescent="0.25">
      <c r="B8" s="232" t="s">
        <v>226</v>
      </c>
      <c r="C8" s="233">
        <v>12</v>
      </c>
      <c r="D8" s="233">
        <v>128</v>
      </c>
      <c r="E8" s="264">
        <f>SUM(D8)/D6*100</f>
        <v>26.446280991735538</v>
      </c>
    </row>
    <row r="9" spans="2:5" x14ac:dyDescent="0.25">
      <c r="B9" s="232" t="s">
        <v>227</v>
      </c>
      <c r="C9" s="233">
        <v>13</v>
      </c>
      <c r="D9" s="233">
        <v>102</v>
      </c>
      <c r="E9" s="264">
        <f>SUM(D9)/D6*100</f>
        <v>21.074380165289256</v>
      </c>
    </row>
    <row r="10" spans="2:5" ht="30" x14ac:dyDescent="0.25">
      <c r="B10" s="232" t="s">
        <v>228</v>
      </c>
      <c r="C10" s="233">
        <v>14</v>
      </c>
      <c r="D10" s="233">
        <v>198</v>
      </c>
      <c r="E10" s="265">
        <f>SUM(D10)/D6*100</f>
        <v>40.909090909090914</v>
      </c>
    </row>
    <row r="11" spans="2:5" x14ac:dyDescent="0.25">
      <c r="B11" s="266" t="s">
        <v>215</v>
      </c>
      <c r="C11" s="269">
        <v>2</v>
      </c>
      <c r="D11" s="270">
        <f>SUM(D12:D17)</f>
        <v>8917</v>
      </c>
      <c r="E11" s="286">
        <f>SUM(D11/D60)*100</f>
        <v>13.776322091244767</v>
      </c>
    </row>
    <row r="12" spans="2:5" x14ac:dyDescent="0.25">
      <c r="B12" s="232" t="s">
        <v>231</v>
      </c>
      <c r="C12" s="233">
        <v>21</v>
      </c>
      <c r="D12" s="151">
        <v>1589</v>
      </c>
      <c r="E12" s="264">
        <f>SUM(D12)/D11*100</f>
        <v>17.819894583380062</v>
      </c>
    </row>
    <row r="13" spans="2:5" x14ac:dyDescent="0.25">
      <c r="B13" s="232" t="s">
        <v>232</v>
      </c>
      <c r="C13" s="233">
        <v>22</v>
      </c>
      <c r="D13" s="233">
        <v>511</v>
      </c>
      <c r="E13" s="264">
        <f>SUM(D13)/D11*100</f>
        <v>5.7306268924526185</v>
      </c>
    </row>
    <row r="14" spans="2:5" x14ac:dyDescent="0.25">
      <c r="B14" s="232" t="s">
        <v>233</v>
      </c>
      <c r="C14" s="233">
        <v>23</v>
      </c>
      <c r="D14" s="151">
        <v>1485</v>
      </c>
      <c r="E14" s="264">
        <f>SUM(D14)/D11*100</f>
        <v>16.653583043624536</v>
      </c>
    </row>
    <row r="15" spans="2:5" x14ac:dyDescent="0.25">
      <c r="B15" s="232" t="s">
        <v>234</v>
      </c>
      <c r="C15" s="233">
        <v>24</v>
      </c>
      <c r="D15" s="151">
        <v>3071</v>
      </c>
      <c r="E15" s="264">
        <f>SUM(D15)/D11*100</f>
        <v>34.439834024896264</v>
      </c>
    </row>
    <row r="16" spans="2:5" x14ac:dyDescent="0.25">
      <c r="B16" s="232" t="s">
        <v>235</v>
      </c>
      <c r="C16" s="233">
        <v>25</v>
      </c>
      <c r="D16" s="233">
        <v>185</v>
      </c>
      <c r="E16" s="264">
        <f>SUM(D16)/D11*100</f>
        <v>2.0746887966804977</v>
      </c>
    </row>
    <row r="17" spans="2:5" x14ac:dyDescent="0.25">
      <c r="B17" s="232" t="s">
        <v>236</v>
      </c>
      <c r="C17" s="233">
        <v>26</v>
      </c>
      <c r="D17" s="151">
        <v>2076</v>
      </c>
      <c r="E17" s="264">
        <f>SUM(D17)/D11*100</f>
        <v>23.281372658966021</v>
      </c>
    </row>
    <row r="18" spans="2:5" x14ac:dyDescent="0.25">
      <c r="B18" s="266" t="s">
        <v>216</v>
      </c>
      <c r="C18" s="269">
        <v>3</v>
      </c>
      <c r="D18" s="270">
        <f>SUM(D19:D23)</f>
        <v>10691</v>
      </c>
      <c r="E18" s="286">
        <f>SUM(D18)/D60*100</f>
        <v>16.51706397639316</v>
      </c>
    </row>
    <row r="19" spans="2:5" x14ac:dyDescent="0.25">
      <c r="B19" s="232" t="s">
        <v>237</v>
      </c>
      <c r="C19" s="233">
        <v>31</v>
      </c>
      <c r="D19" s="151">
        <v>4635</v>
      </c>
      <c r="E19" s="264">
        <f>SUM(D19)/D18*100</f>
        <v>43.354223178374333</v>
      </c>
    </row>
    <row r="20" spans="2:5" x14ac:dyDescent="0.25">
      <c r="B20" s="232" t="s">
        <v>238</v>
      </c>
      <c r="C20" s="233">
        <v>32</v>
      </c>
      <c r="D20" s="151">
        <v>1833</v>
      </c>
      <c r="E20" s="264">
        <f>SUM(D20)/D18*100</f>
        <v>17.145262370217939</v>
      </c>
    </row>
    <row r="21" spans="2:5" x14ac:dyDescent="0.25">
      <c r="B21" s="232" t="s">
        <v>239</v>
      </c>
      <c r="C21" s="233">
        <v>33</v>
      </c>
      <c r="D21" s="151">
        <v>2711</v>
      </c>
      <c r="E21" s="264">
        <f>SUM(D21)/D18*100</f>
        <v>25.357777569918621</v>
      </c>
    </row>
    <row r="22" spans="2:5" ht="30" x14ac:dyDescent="0.25">
      <c r="B22" s="232" t="s">
        <v>240</v>
      </c>
      <c r="C22" s="233">
        <v>34</v>
      </c>
      <c r="D22" s="151">
        <v>1003</v>
      </c>
      <c r="E22" s="264">
        <f>SUM(D22)/D18*100</f>
        <v>9.3817229445327843</v>
      </c>
    </row>
    <row r="23" spans="2:5" x14ac:dyDescent="0.25">
      <c r="B23" s="232" t="s">
        <v>241</v>
      </c>
      <c r="C23" s="233">
        <v>35</v>
      </c>
      <c r="D23" s="233">
        <v>509</v>
      </c>
      <c r="E23" s="264">
        <f>SUM(D23)/D18*100</f>
        <v>4.761013936956318</v>
      </c>
    </row>
    <row r="24" spans="2:5" x14ac:dyDescent="0.25">
      <c r="B24" s="266" t="s">
        <v>217</v>
      </c>
      <c r="C24" s="269">
        <v>4</v>
      </c>
      <c r="D24" s="270">
        <f>SUM(D25:D28)</f>
        <v>2909</v>
      </c>
      <c r="E24" s="286">
        <f>SUM(D24)/D60*100</f>
        <v>4.4942605095246186</v>
      </c>
    </row>
    <row r="25" spans="2:5" x14ac:dyDescent="0.25">
      <c r="B25" s="232" t="s">
        <v>242</v>
      </c>
      <c r="C25" s="233">
        <v>41</v>
      </c>
      <c r="D25" s="151">
        <v>1080</v>
      </c>
      <c r="E25" s="264">
        <f>SUM(D25)/D24*100</f>
        <v>37.126160192506013</v>
      </c>
    </row>
    <row r="26" spans="2:5" x14ac:dyDescent="0.25">
      <c r="B26" s="232" t="s">
        <v>243</v>
      </c>
      <c r="C26" s="233">
        <v>42</v>
      </c>
      <c r="D26" s="233">
        <v>645</v>
      </c>
      <c r="E26" s="264">
        <f>SUM(D26)/D24*100</f>
        <v>22.172567892746649</v>
      </c>
    </row>
    <row r="27" spans="2:5" ht="30" x14ac:dyDescent="0.25">
      <c r="B27" s="232" t="s">
        <v>244</v>
      </c>
      <c r="C27" s="233">
        <v>43</v>
      </c>
      <c r="D27" s="151">
        <v>1038</v>
      </c>
      <c r="E27" s="264">
        <f>SUM(D27)/D24*100</f>
        <v>35.682365073908564</v>
      </c>
    </row>
    <row r="28" spans="2:5" x14ac:dyDescent="0.25">
      <c r="B28" s="232" t="s">
        <v>245</v>
      </c>
      <c r="C28" s="233">
        <v>44</v>
      </c>
      <c r="D28" s="233">
        <v>146</v>
      </c>
      <c r="E28" s="264">
        <f>SUM(D28)/D24*100</f>
        <v>5.0189068408387767</v>
      </c>
    </row>
    <row r="29" spans="2:5" x14ac:dyDescent="0.25">
      <c r="B29" s="266" t="s">
        <v>218</v>
      </c>
      <c r="C29" s="269">
        <v>5</v>
      </c>
      <c r="D29" s="270">
        <f>SUM(D30:D33)</f>
        <v>14001</v>
      </c>
      <c r="E29" s="286">
        <f>SUM(D29)/D60*100</f>
        <v>21.630849568186385</v>
      </c>
    </row>
    <row r="30" spans="2:5" x14ac:dyDescent="0.25">
      <c r="B30" s="232" t="s">
        <v>246</v>
      </c>
      <c r="C30" s="233">
        <v>51</v>
      </c>
      <c r="D30" s="151">
        <v>6157</v>
      </c>
      <c r="E30" s="264">
        <f>SUM(D30)/D29*100</f>
        <v>43.97543032640526</v>
      </c>
    </row>
    <row r="31" spans="2:5" x14ac:dyDescent="0.25">
      <c r="B31" s="232" t="s">
        <v>247</v>
      </c>
      <c r="C31" s="233">
        <v>52</v>
      </c>
      <c r="D31" s="151">
        <v>7165</v>
      </c>
      <c r="E31" s="264">
        <f>SUM(D31)/D29*100</f>
        <v>51.174916077423035</v>
      </c>
    </row>
    <row r="32" spans="2:5" x14ac:dyDescent="0.25">
      <c r="B32" s="232" t="s">
        <v>248</v>
      </c>
      <c r="C32" s="233">
        <v>53</v>
      </c>
      <c r="D32" s="233">
        <v>345</v>
      </c>
      <c r="E32" s="264">
        <f>SUM(D32)/D29*100</f>
        <v>2.4641097064495394</v>
      </c>
    </row>
    <row r="33" spans="2:5" x14ac:dyDescent="0.25">
      <c r="B33" s="232" t="s">
        <v>249</v>
      </c>
      <c r="C33" s="233">
        <v>54</v>
      </c>
      <c r="D33" s="233">
        <v>334</v>
      </c>
      <c r="E33" s="264">
        <f>SUM(D33)/D29*100</f>
        <v>2.3855438897221628</v>
      </c>
    </row>
    <row r="34" spans="2:5" x14ac:dyDescent="0.25">
      <c r="B34" s="266" t="s">
        <v>219</v>
      </c>
      <c r="C34" s="269">
        <v>6</v>
      </c>
      <c r="D34" s="270">
        <f>SUM(D35:D37)</f>
        <v>1186</v>
      </c>
      <c r="E34" s="286">
        <f>SUM(D34)/D60*100</f>
        <v>1.832311091198418</v>
      </c>
    </row>
    <row r="35" spans="2:5" x14ac:dyDescent="0.25">
      <c r="B35" s="232" t="s">
        <v>250</v>
      </c>
      <c r="C35" s="233">
        <v>61</v>
      </c>
      <c r="D35" s="151">
        <v>818</v>
      </c>
      <c r="E35" s="264">
        <f>SUM(D35)/D34*100</f>
        <v>68.971332209106237</v>
      </c>
    </row>
    <row r="36" spans="2:5" x14ac:dyDescent="0.25">
      <c r="B36" s="232" t="s">
        <v>251</v>
      </c>
      <c r="C36" s="233">
        <v>62</v>
      </c>
      <c r="D36" s="233">
        <v>254</v>
      </c>
      <c r="E36" s="264">
        <f>SUM(D36)/D34*100</f>
        <v>21.416526138279931</v>
      </c>
    </row>
    <row r="37" spans="2:5" x14ac:dyDescent="0.25">
      <c r="B37" s="232" t="s">
        <v>252</v>
      </c>
      <c r="C37" s="233">
        <v>63</v>
      </c>
      <c r="D37" s="233">
        <v>114</v>
      </c>
      <c r="E37" s="264">
        <f>SUM(D37)/D34*100</f>
        <v>9.6121416526138272</v>
      </c>
    </row>
    <row r="38" spans="2:5" x14ac:dyDescent="0.25">
      <c r="B38" s="266" t="s">
        <v>220</v>
      </c>
      <c r="C38" s="269">
        <v>7</v>
      </c>
      <c r="D38" s="270">
        <f>SUM(D39:D43)</f>
        <v>16723</v>
      </c>
      <c r="E38" s="286">
        <f>SUM(D38)/D60*100</f>
        <v>25.83620436602963</v>
      </c>
    </row>
    <row r="39" spans="2:5" x14ac:dyDescent="0.25">
      <c r="B39" s="232" t="s">
        <v>253</v>
      </c>
      <c r="C39" s="233">
        <v>71</v>
      </c>
      <c r="D39" s="151">
        <v>4214</v>
      </c>
      <c r="E39" s="264">
        <f>SUM(D39)/D38*100</f>
        <v>25.19882796149016</v>
      </c>
    </row>
    <row r="40" spans="2:5" x14ac:dyDescent="0.25">
      <c r="B40" s="232" t="s">
        <v>254</v>
      </c>
      <c r="C40" s="233">
        <v>72</v>
      </c>
      <c r="D40" s="151">
        <v>5586</v>
      </c>
      <c r="E40" s="264">
        <f>SUM(D40)/D38*100</f>
        <v>33.403097530347424</v>
      </c>
    </row>
    <row r="41" spans="2:5" x14ac:dyDescent="0.25">
      <c r="B41" s="232" t="s">
        <v>255</v>
      </c>
      <c r="C41" s="233">
        <v>73</v>
      </c>
      <c r="D41" s="151">
        <v>784</v>
      </c>
      <c r="E41" s="264">
        <f>SUM(D41)/D38*100</f>
        <v>4.6881540393470065</v>
      </c>
    </row>
    <row r="42" spans="2:5" x14ac:dyDescent="0.25">
      <c r="B42" s="232" t="s">
        <v>256</v>
      </c>
      <c r="C42" s="233">
        <v>74</v>
      </c>
      <c r="D42" s="151">
        <v>1150</v>
      </c>
      <c r="E42" s="264">
        <f>SUM(D42)/D38*100</f>
        <v>6.8767565628176763</v>
      </c>
    </row>
    <row r="43" spans="2:5" ht="30" x14ac:dyDescent="0.25">
      <c r="B43" s="232" t="s">
        <v>257</v>
      </c>
      <c r="C43" s="233">
        <v>75</v>
      </c>
      <c r="D43" s="151">
        <v>4989</v>
      </c>
      <c r="E43" s="264">
        <f>SUM(D43)/D38*100</f>
        <v>29.833163905997729</v>
      </c>
    </row>
    <row r="44" spans="2:5" x14ac:dyDescent="0.25">
      <c r="B44" s="266" t="s">
        <v>221</v>
      </c>
      <c r="C44" s="269">
        <v>8</v>
      </c>
      <c r="D44" s="270">
        <f>SUM(D45:D47)</f>
        <v>4071</v>
      </c>
      <c r="E44" s="286">
        <f>SUM(D44)/D60*100</f>
        <v>6.289492792806711</v>
      </c>
    </row>
    <row r="45" spans="2:5" x14ac:dyDescent="0.25">
      <c r="B45" s="232" t="s">
        <v>258</v>
      </c>
      <c r="C45" s="233">
        <v>81</v>
      </c>
      <c r="D45" s="151">
        <v>2033</v>
      </c>
      <c r="E45" s="264">
        <f>SUM(D45)/D44*100</f>
        <v>49.938590027020389</v>
      </c>
    </row>
    <row r="46" spans="2:5" x14ac:dyDescent="0.25">
      <c r="B46" s="232" t="s">
        <v>259</v>
      </c>
      <c r="C46" s="233">
        <v>82</v>
      </c>
      <c r="D46" s="233">
        <v>440</v>
      </c>
      <c r="E46" s="264">
        <f>SUM(D46)/D44*100</f>
        <v>10.808155244411692</v>
      </c>
    </row>
    <row r="47" spans="2:5" x14ac:dyDescent="0.25">
      <c r="B47" s="232" t="s">
        <v>260</v>
      </c>
      <c r="C47" s="233">
        <v>83</v>
      </c>
      <c r="D47" s="151">
        <v>1598</v>
      </c>
      <c r="E47" s="264">
        <f>SUM(D47)/D44*100</f>
        <v>39.253254728567924</v>
      </c>
    </row>
    <row r="48" spans="2:5" x14ac:dyDescent="0.25">
      <c r="B48" s="266" t="s">
        <v>222</v>
      </c>
      <c r="C48" s="269">
        <v>9</v>
      </c>
      <c r="D48" s="270">
        <f>SUM(D49:D54)</f>
        <v>5720</v>
      </c>
      <c r="E48" s="286">
        <f>SUM(D48)/D60*100</f>
        <v>8.8371158867242414</v>
      </c>
    </row>
    <row r="49" spans="2:5" x14ac:dyDescent="0.25">
      <c r="B49" s="232" t="s">
        <v>261</v>
      </c>
      <c r="C49" s="233">
        <v>91</v>
      </c>
      <c r="D49" s="151">
        <v>1157</v>
      </c>
      <c r="E49" s="264">
        <f>SUM(D49)/D48*100</f>
        <v>20.227272727272727</v>
      </c>
    </row>
    <row r="50" spans="2:5" ht="30" x14ac:dyDescent="0.25">
      <c r="B50" s="232" t="s">
        <v>262</v>
      </c>
      <c r="C50" s="233">
        <v>92</v>
      </c>
      <c r="D50" s="233">
        <v>268</v>
      </c>
      <c r="E50" s="264">
        <f>SUM(D50)/D48*100</f>
        <v>4.685314685314685</v>
      </c>
    </row>
    <row r="51" spans="2:5" ht="30" x14ac:dyDescent="0.25">
      <c r="B51" s="232" t="s">
        <v>263</v>
      </c>
      <c r="C51" s="233">
        <v>93</v>
      </c>
      <c r="D51" s="151">
        <v>3114</v>
      </c>
      <c r="E51" s="264">
        <f>SUM(D51)/D48*100</f>
        <v>54.440559440559447</v>
      </c>
    </row>
    <row r="52" spans="2:5" ht="30" x14ac:dyDescent="0.25">
      <c r="B52" s="232" t="s">
        <v>264</v>
      </c>
      <c r="C52" s="233">
        <v>94</v>
      </c>
      <c r="D52" s="233">
        <v>364</v>
      </c>
      <c r="E52" s="264">
        <f>SUM(D52)/D48*100</f>
        <v>6.3636363636363633</v>
      </c>
    </row>
    <row r="53" spans="2:5" x14ac:dyDescent="0.25">
      <c r="B53" s="232" t="s">
        <v>265</v>
      </c>
      <c r="C53" s="233">
        <v>95</v>
      </c>
      <c r="D53" s="233">
        <v>16</v>
      </c>
      <c r="E53" s="264">
        <f>SUM(D53)/D48*100</f>
        <v>0.27972027972027974</v>
      </c>
    </row>
    <row r="54" spans="2:5" x14ac:dyDescent="0.25">
      <c r="B54" s="232" t="s">
        <v>266</v>
      </c>
      <c r="C54" s="233">
        <v>96</v>
      </c>
      <c r="D54" s="151">
        <v>801</v>
      </c>
      <c r="E54" s="264">
        <f>SUM(D54)/D48*100</f>
        <v>14.003496503496503</v>
      </c>
    </row>
    <row r="55" spans="2:5" x14ac:dyDescent="0.25">
      <c r="B55" s="266" t="s">
        <v>229</v>
      </c>
      <c r="C55" s="269">
        <v>0</v>
      </c>
      <c r="D55" s="269">
        <f>SUM(D56:D58)</f>
        <v>25</v>
      </c>
      <c r="E55" s="611">
        <f>SUM(D55)/D60*100</f>
        <v>3.8623758246172389E-2</v>
      </c>
    </row>
    <row r="56" spans="2:5" x14ac:dyDescent="0.25">
      <c r="B56" s="232" t="s">
        <v>267</v>
      </c>
      <c r="C56" s="233">
        <v>1</v>
      </c>
      <c r="D56" s="233">
        <v>0</v>
      </c>
      <c r="E56" s="264">
        <f>SUM(D56)/D55*100</f>
        <v>0</v>
      </c>
    </row>
    <row r="57" spans="2:5" x14ac:dyDescent="0.25">
      <c r="B57" s="232" t="s">
        <v>268</v>
      </c>
      <c r="C57" s="233">
        <v>2</v>
      </c>
      <c r="D57" s="233">
        <v>1</v>
      </c>
      <c r="E57" s="264">
        <f>SUM(D57)/D55*100</f>
        <v>4</v>
      </c>
    </row>
    <row r="58" spans="2:5" ht="15.75" thickBot="1" x14ac:dyDescent="0.3">
      <c r="B58" s="235" t="s">
        <v>269</v>
      </c>
      <c r="C58" s="229">
        <v>3</v>
      </c>
      <c r="D58" s="229">
        <v>24</v>
      </c>
      <c r="E58" s="287">
        <f>SUM(D58)/D55*100</f>
        <v>96</v>
      </c>
    </row>
    <row r="59" spans="2:5" x14ac:dyDescent="0.25">
      <c r="B59" s="271" t="s">
        <v>272</v>
      </c>
      <c r="C59" s="272" t="s">
        <v>206</v>
      </c>
      <c r="D59" s="273">
        <v>9957</v>
      </c>
      <c r="E59" s="285">
        <f>SUM(D59)/D61*100</f>
        <v>13.332172888436613</v>
      </c>
    </row>
    <row r="60" spans="2:5" ht="15.75" thickBot="1" x14ac:dyDescent="0.3">
      <c r="B60" s="274" t="s">
        <v>230</v>
      </c>
      <c r="C60" s="275" t="s">
        <v>207</v>
      </c>
      <c r="D60" s="276">
        <f>SUM(D6,D11,D18,D24,D29,D34,D38,D44,D48,D55)</f>
        <v>64727</v>
      </c>
      <c r="E60" s="288">
        <f>SUM(E6,E11,E18,E24,E29,E34,E38,E44,E48,E55)</f>
        <v>100.00000000000001</v>
      </c>
    </row>
    <row r="61" spans="2:5" ht="19.5" thickBot="1" x14ac:dyDescent="0.3">
      <c r="B61" s="277" t="s">
        <v>63</v>
      </c>
      <c r="C61" s="278" t="s">
        <v>208</v>
      </c>
      <c r="D61" s="279">
        <f>SUM(D59:D60)</f>
        <v>74684</v>
      </c>
      <c r="E61" s="280" t="s">
        <v>128</v>
      </c>
    </row>
    <row r="62" spans="2:5" x14ac:dyDescent="0.25">
      <c r="B62" s="239" t="s">
        <v>296</v>
      </c>
      <c r="C62" s="239"/>
      <c r="D62" s="239"/>
      <c r="E62" s="239"/>
    </row>
    <row r="63" spans="2:5" ht="14.25" customHeight="1" x14ac:dyDescent="0.25">
      <c r="B63" s="11" t="s">
        <v>273</v>
      </c>
    </row>
    <row r="64" spans="2:5" ht="13.5" customHeight="1" x14ac:dyDescent="0.25">
      <c r="B64" s="11" t="s">
        <v>274</v>
      </c>
    </row>
  </sheetData>
  <printOptions horizontalCentered="1" verticalCentered="1"/>
  <pageMargins left="1.3779527559055118" right="0.31496062992125984" top="0.31496062992125984" bottom="0" header="0" footer="0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P35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11" customWidth="1"/>
    <col min="2" max="2" width="26" style="11" customWidth="1"/>
    <col min="3" max="3" width="16.140625" style="11" customWidth="1"/>
    <col min="4" max="4" width="16" style="11" customWidth="1"/>
    <col min="5" max="5" width="16.28515625" style="11" customWidth="1"/>
    <col min="6" max="6" width="3.85546875" style="11" customWidth="1"/>
    <col min="7" max="7" width="11.42578125" style="11" bestFit="1" customWidth="1"/>
    <col min="8" max="8" width="9.5703125" style="11" customWidth="1"/>
    <col min="9" max="9" width="11.140625" style="11" customWidth="1"/>
    <col min="10" max="10" width="4.42578125" style="11" customWidth="1"/>
    <col min="11" max="11" width="9.85546875" style="11" customWidth="1"/>
    <col min="12" max="12" width="9.140625" style="11"/>
    <col min="13" max="13" width="9.42578125" style="11" bestFit="1" customWidth="1"/>
    <col min="14" max="14" width="11.28515625" style="11" customWidth="1"/>
    <col min="15" max="15" width="11.85546875" style="11" customWidth="1"/>
    <col min="16" max="16" width="10.42578125" style="11" customWidth="1"/>
    <col min="17" max="16384" width="9.140625" style="11"/>
  </cols>
  <sheetData>
    <row r="2" spans="2:16" x14ac:dyDescent="0.25">
      <c r="B2" s="11" t="s">
        <v>513</v>
      </c>
    </row>
    <row r="3" spans="2:16" x14ac:dyDescent="0.25">
      <c r="B3" s="11" t="s">
        <v>515</v>
      </c>
    </row>
    <row r="4" spans="2:16" x14ac:dyDescent="0.25">
      <c r="B4" s="11" t="s">
        <v>514</v>
      </c>
    </row>
    <row r="5" spans="2:16" ht="11.25" customHeight="1" thickBot="1" x14ac:dyDescent="0.3"/>
    <row r="6" spans="2:16" ht="22.5" customHeight="1" thickBot="1" x14ac:dyDescent="0.3">
      <c r="B6" s="200"/>
      <c r="C6" s="261"/>
      <c r="D6" s="204" t="s">
        <v>497</v>
      </c>
      <c r="E6" s="262"/>
    </row>
    <row r="7" spans="2:16" ht="21.75" customHeight="1" thickBot="1" x14ac:dyDescent="0.3">
      <c r="B7" s="203" t="s">
        <v>25</v>
      </c>
      <c r="C7" s="107"/>
      <c r="D7" s="892" t="s">
        <v>62</v>
      </c>
      <c r="E7" s="894"/>
    </row>
    <row r="8" spans="2:16" ht="34.5" customHeight="1" thickBot="1" x14ac:dyDescent="0.3">
      <c r="B8" s="136"/>
      <c r="C8" s="202" t="s">
        <v>59</v>
      </c>
      <c r="D8" s="196" t="s">
        <v>60</v>
      </c>
      <c r="E8" s="197" t="s">
        <v>61</v>
      </c>
    </row>
    <row r="9" spans="2:16" ht="23.25" customHeight="1" thickBot="1" x14ac:dyDescent="0.3">
      <c r="B9" s="137" t="s">
        <v>26</v>
      </c>
      <c r="C9" s="160">
        <f>SUM(C10:C34)</f>
        <v>31188</v>
      </c>
      <c r="D9" s="138">
        <f>SUM(D10:D34)</f>
        <v>12447</v>
      </c>
      <c r="E9" s="161">
        <f>SUM(E10:E34)</f>
        <v>4486</v>
      </c>
      <c r="F9" s="436"/>
    </row>
    <row r="10" spans="2:16" ht="14.25" customHeight="1" x14ac:dyDescent="0.25">
      <c r="B10" s="62" t="s">
        <v>27</v>
      </c>
      <c r="C10" s="42">
        <v>378</v>
      </c>
      <c r="D10" s="38">
        <v>208</v>
      </c>
      <c r="E10" s="162">
        <v>80</v>
      </c>
      <c r="G10" s="813" t="s">
        <v>491</v>
      </c>
      <c r="H10" s="813" t="s">
        <v>492</v>
      </c>
      <c r="I10" s="813" t="s">
        <v>495</v>
      </c>
      <c r="J10" s="821"/>
      <c r="K10" s="813" t="s">
        <v>468</v>
      </c>
      <c r="L10" s="813" t="s">
        <v>493</v>
      </c>
      <c r="M10" s="813" t="s">
        <v>415</v>
      </c>
      <c r="N10" s="813" t="s">
        <v>494</v>
      </c>
      <c r="O10" s="813" t="s">
        <v>416</v>
      </c>
    </row>
    <row r="11" spans="2:16" x14ac:dyDescent="0.25">
      <c r="B11" s="12" t="s">
        <v>28</v>
      </c>
      <c r="C11" s="40">
        <v>699</v>
      </c>
      <c r="D11" s="13">
        <v>512</v>
      </c>
      <c r="E11" s="15">
        <v>164</v>
      </c>
      <c r="G11" s="106">
        <v>1998</v>
      </c>
      <c r="H11" s="14"/>
      <c r="I11" s="14"/>
      <c r="J11" s="28"/>
      <c r="K11" s="14" t="s">
        <v>469</v>
      </c>
      <c r="L11" s="822" t="s">
        <v>128</v>
      </c>
      <c r="M11" s="822" t="s">
        <v>128</v>
      </c>
      <c r="N11" s="14"/>
      <c r="O11" s="14">
        <f t="shared" ref="O11:O32" si="0">SUM(I11-N11)</f>
        <v>0</v>
      </c>
      <c r="P11" s="156" t="e">
        <f>SUM(N11/L11*100)</f>
        <v>#VALUE!</v>
      </c>
    </row>
    <row r="12" spans="2:16" ht="14.25" customHeight="1" x14ac:dyDescent="0.25">
      <c r="B12" s="12" t="s">
        <v>29</v>
      </c>
      <c r="C12" s="40">
        <v>2357</v>
      </c>
      <c r="D12" s="13">
        <v>582</v>
      </c>
      <c r="E12" s="15">
        <v>168</v>
      </c>
      <c r="G12" s="106">
        <v>1999</v>
      </c>
      <c r="H12" s="14">
        <v>38322</v>
      </c>
      <c r="I12" s="14"/>
      <c r="J12" s="28"/>
      <c r="K12" s="14" t="s">
        <v>470</v>
      </c>
      <c r="L12" s="14">
        <v>19411</v>
      </c>
      <c r="M12" s="822" t="s">
        <v>128</v>
      </c>
      <c r="N12" s="14"/>
      <c r="O12" s="14">
        <f t="shared" si="0"/>
        <v>0</v>
      </c>
      <c r="P12" s="156">
        <f>SUM(N12/L12*100)</f>
        <v>0</v>
      </c>
    </row>
    <row r="13" spans="2:16" ht="18" customHeight="1" x14ac:dyDescent="0.25">
      <c r="B13" s="12" t="s">
        <v>30</v>
      </c>
      <c r="C13" s="40">
        <v>1991</v>
      </c>
      <c r="D13" s="13">
        <v>1078</v>
      </c>
      <c r="E13" s="15">
        <v>256</v>
      </c>
      <c r="G13" s="106">
        <v>2000</v>
      </c>
      <c r="H13" s="14">
        <v>31625</v>
      </c>
      <c r="I13" s="14"/>
      <c r="J13" s="28"/>
      <c r="K13" s="14" t="s">
        <v>471</v>
      </c>
      <c r="L13" s="14">
        <v>16479</v>
      </c>
      <c r="M13" s="822" t="s">
        <v>128</v>
      </c>
      <c r="N13" s="14"/>
      <c r="O13" s="14">
        <f t="shared" si="0"/>
        <v>0</v>
      </c>
      <c r="P13" s="156">
        <f t="shared" ref="P13:P29" si="1">SUM(N13/L13*100)</f>
        <v>0</v>
      </c>
    </row>
    <row r="14" spans="2:16" x14ac:dyDescent="0.25">
      <c r="B14" s="12" t="s">
        <v>31</v>
      </c>
      <c r="C14" s="40">
        <v>761</v>
      </c>
      <c r="D14" s="13">
        <v>512</v>
      </c>
      <c r="E14" s="15">
        <v>180</v>
      </c>
      <c r="G14" s="106">
        <v>2001</v>
      </c>
      <c r="H14" s="14">
        <v>25129</v>
      </c>
      <c r="I14" s="14">
        <v>8521</v>
      </c>
      <c r="J14" s="28"/>
      <c r="K14" s="14" t="s">
        <v>472</v>
      </c>
      <c r="L14" s="858">
        <v>12461</v>
      </c>
      <c r="M14" s="822" t="s">
        <v>128</v>
      </c>
      <c r="N14" s="14">
        <v>4362</v>
      </c>
      <c r="O14" s="14">
        <f t="shared" si="0"/>
        <v>4159</v>
      </c>
      <c r="P14" s="436">
        <f t="shared" si="1"/>
        <v>35.005216274777304</v>
      </c>
    </row>
    <row r="15" spans="2:16" x14ac:dyDescent="0.25">
      <c r="B15" s="12" t="s">
        <v>32</v>
      </c>
      <c r="C15" s="40">
        <v>863</v>
      </c>
      <c r="D15" s="13">
        <v>582</v>
      </c>
      <c r="E15" s="15">
        <v>110</v>
      </c>
      <c r="G15" s="106">
        <v>2002</v>
      </c>
      <c r="H15" s="14">
        <v>28470</v>
      </c>
      <c r="I15" s="14">
        <v>12944</v>
      </c>
      <c r="J15" s="28"/>
      <c r="K15" s="14" t="s">
        <v>473</v>
      </c>
      <c r="L15" s="14">
        <v>12658</v>
      </c>
      <c r="M15" s="822" t="s">
        <v>128</v>
      </c>
      <c r="N15" s="14"/>
      <c r="O15" s="14">
        <f t="shared" si="0"/>
        <v>12944</v>
      </c>
      <c r="P15" s="156">
        <f t="shared" si="1"/>
        <v>0</v>
      </c>
    </row>
    <row r="16" spans="2:16" ht="15.75" customHeight="1" x14ac:dyDescent="0.25">
      <c r="B16" s="12" t="s">
        <v>33</v>
      </c>
      <c r="C16" s="40">
        <v>545</v>
      </c>
      <c r="D16" s="13">
        <v>232</v>
      </c>
      <c r="E16" s="15">
        <v>92</v>
      </c>
      <c r="G16" s="106">
        <v>2003</v>
      </c>
      <c r="H16" s="14">
        <v>39334</v>
      </c>
      <c r="I16" s="14">
        <v>22556</v>
      </c>
      <c r="J16" s="28"/>
      <c r="K16" s="14" t="s">
        <v>474</v>
      </c>
      <c r="L16" s="14">
        <v>19490</v>
      </c>
      <c r="M16" s="822" t="s">
        <v>128</v>
      </c>
      <c r="N16" s="14"/>
      <c r="O16" s="14">
        <f t="shared" si="0"/>
        <v>22556</v>
      </c>
      <c r="P16" s="156">
        <f t="shared" si="1"/>
        <v>0</v>
      </c>
    </row>
    <row r="17" spans="2:16" x14ac:dyDescent="0.25">
      <c r="B17" s="12" t="s">
        <v>34</v>
      </c>
      <c r="C17" s="40">
        <v>316</v>
      </c>
      <c r="D17" s="13">
        <v>156</v>
      </c>
      <c r="E17" s="15">
        <v>54</v>
      </c>
      <c r="G17" s="106">
        <v>2004</v>
      </c>
      <c r="H17" s="14">
        <v>40346</v>
      </c>
      <c r="I17" s="14"/>
      <c r="J17" s="28"/>
      <c r="K17" s="14" t="s">
        <v>475</v>
      </c>
      <c r="L17" s="14">
        <v>21329</v>
      </c>
      <c r="M17" s="822" t="s">
        <v>128</v>
      </c>
      <c r="N17" s="14"/>
      <c r="O17" s="14">
        <f t="shared" si="0"/>
        <v>0</v>
      </c>
      <c r="P17" s="156">
        <f t="shared" si="1"/>
        <v>0</v>
      </c>
    </row>
    <row r="18" spans="2:16" x14ac:dyDescent="0.25">
      <c r="B18" s="12" t="s">
        <v>35</v>
      </c>
      <c r="C18" s="40">
        <v>922</v>
      </c>
      <c r="D18" s="13">
        <v>525</v>
      </c>
      <c r="E18" s="15">
        <v>129</v>
      </c>
      <c r="G18" s="106">
        <v>2005</v>
      </c>
      <c r="H18" s="14">
        <v>41016</v>
      </c>
      <c r="I18" s="14"/>
      <c r="J18" s="28"/>
      <c r="K18" s="14" t="s">
        <v>476</v>
      </c>
      <c r="L18" s="14">
        <v>21427</v>
      </c>
      <c r="M18" s="822" t="s">
        <v>128</v>
      </c>
      <c r="N18" s="14"/>
      <c r="O18" s="14">
        <f t="shared" si="0"/>
        <v>0</v>
      </c>
      <c r="P18" s="156">
        <f t="shared" si="1"/>
        <v>0</v>
      </c>
    </row>
    <row r="19" spans="2:16" x14ac:dyDescent="0.25">
      <c r="B19" s="12" t="s">
        <v>36</v>
      </c>
      <c r="C19" s="40">
        <v>645</v>
      </c>
      <c r="D19" s="13">
        <v>475</v>
      </c>
      <c r="E19" s="15">
        <v>174</v>
      </c>
      <c r="G19" s="106">
        <v>2006</v>
      </c>
      <c r="H19" s="14">
        <v>48932</v>
      </c>
      <c r="I19" s="14"/>
      <c r="J19" s="28"/>
      <c r="K19" s="14" t="s">
        <v>477</v>
      </c>
      <c r="L19" s="14">
        <v>25517</v>
      </c>
      <c r="M19" s="822" t="s">
        <v>128</v>
      </c>
      <c r="N19" s="14"/>
      <c r="O19" s="14">
        <f t="shared" si="0"/>
        <v>0</v>
      </c>
      <c r="P19" s="156">
        <f t="shared" si="1"/>
        <v>0</v>
      </c>
    </row>
    <row r="20" spans="2:16" x14ac:dyDescent="0.25">
      <c r="B20" s="12" t="s">
        <v>37</v>
      </c>
      <c r="C20" s="40">
        <v>1047</v>
      </c>
      <c r="D20" s="13">
        <v>597</v>
      </c>
      <c r="E20" s="15">
        <v>219</v>
      </c>
      <c r="G20" s="106">
        <v>2007</v>
      </c>
      <c r="H20" s="14">
        <v>49327</v>
      </c>
      <c r="I20" s="14">
        <v>24494</v>
      </c>
      <c r="J20" s="28"/>
      <c r="K20" s="14" t="s">
        <v>478</v>
      </c>
      <c r="L20" s="14">
        <v>27392</v>
      </c>
      <c r="M20" s="822" t="s">
        <v>128</v>
      </c>
      <c r="N20" s="14">
        <v>14414</v>
      </c>
      <c r="O20" s="14">
        <f t="shared" si="0"/>
        <v>10080</v>
      </c>
      <c r="P20" s="436">
        <f t="shared" si="1"/>
        <v>52.621203271028037</v>
      </c>
    </row>
    <row r="21" spans="2:16" x14ac:dyDescent="0.25">
      <c r="B21" s="12" t="s">
        <v>38</v>
      </c>
      <c r="C21" s="40">
        <v>3473</v>
      </c>
      <c r="D21" s="13">
        <v>811</v>
      </c>
      <c r="E21" s="15">
        <v>206</v>
      </c>
      <c r="G21" s="106">
        <v>2008</v>
      </c>
      <c r="H21" s="14">
        <v>51046</v>
      </c>
      <c r="I21" s="14">
        <v>28458</v>
      </c>
      <c r="J21" s="28"/>
      <c r="K21" s="14" t="s">
        <v>479</v>
      </c>
      <c r="L21" s="14">
        <v>28169</v>
      </c>
      <c r="M21" s="822" t="s">
        <v>128</v>
      </c>
      <c r="N21" s="14">
        <v>15639</v>
      </c>
      <c r="O21" s="14">
        <f t="shared" si="0"/>
        <v>12819</v>
      </c>
      <c r="P21" s="436">
        <f t="shared" si="1"/>
        <v>55.518477759238884</v>
      </c>
    </row>
    <row r="22" spans="2:16" x14ac:dyDescent="0.25">
      <c r="B22" s="12" t="s">
        <v>39</v>
      </c>
      <c r="C22" s="40">
        <v>776</v>
      </c>
      <c r="D22" s="13">
        <v>534</v>
      </c>
      <c r="E22" s="15">
        <v>223</v>
      </c>
      <c r="G22" s="106">
        <v>2009</v>
      </c>
      <c r="H22" s="14">
        <v>47263</v>
      </c>
      <c r="I22" s="14">
        <v>28957</v>
      </c>
      <c r="J22" s="28"/>
      <c r="K22" s="14" t="s">
        <v>480</v>
      </c>
      <c r="L22" s="14">
        <v>25139</v>
      </c>
      <c r="M22" s="822" t="s">
        <v>128</v>
      </c>
      <c r="N22" s="14">
        <v>16435</v>
      </c>
      <c r="O22" s="14">
        <f t="shared" si="0"/>
        <v>12522</v>
      </c>
      <c r="P22" s="436">
        <f t="shared" si="1"/>
        <v>65.376506623175146</v>
      </c>
    </row>
    <row r="23" spans="2:16" x14ac:dyDescent="0.25">
      <c r="B23" s="18" t="s">
        <v>40</v>
      </c>
      <c r="C23" s="259">
        <v>374</v>
      </c>
      <c r="D23" s="123">
        <v>278</v>
      </c>
      <c r="E23" s="15">
        <v>168</v>
      </c>
      <c r="G23" s="106">
        <v>2010</v>
      </c>
      <c r="H23" s="14">
        <v>57481</v>
      </c>
      <c r="I23" s="14">
        <v>35663</v>
      </c>
      <c r="J23" s="28"/>
      <c r="K23" s="14" t="s">
        <v>481</v>
      </c>
      <c r="L23" s="14">
        <v>30966</v>
      </c>
      <c r="M23" s="822" t="s">
        <v>128</v>
      </c>
      <c r="N23" s="14">
        <v>21368</v>
      </c>
      <c r="O23" s="14">
        <f t="shared" si="0"/>
        <v>14295</v>
      </c>
      <c r="P23" s="436">
        <f t="shared" si="1"/>
        <v>69.004714848543571</v>
      </c>
    </row>
    <row r="24" spans="2:16" x14ac:dyDescent="0.25">
      <c r="B24" s="18" t="s">
        <v>41</v>
      </c>
      <c r="C24" s="259">
        <v>1377</v>
      </c>
      <c r="D24" s="123">
        <v>801</v>
      </c>
      <c r="E24" s="15">
        <v>314</v>
      </c>
      <c r="G24" s="106">
        <v>2011</v>
      </c>
      <c r="H24" s="14">
        <v>42554</v>
      </c>
      <c r="I24" s="14">
        <v>16768</v>
      </c>
      <c r="J24" s="28"/>
      <c r="K24" s="14" t="s">
        <v>482</v>
      </c>
      <c r="L24" s="14">
        <v>24104</v>
      </c>
      <c r="M24" s="822" t="s">
        <v>128</v>
      </c>
      <c r="N24" s="14">
        <v>10464</v>
      </c>
      <c r="O24" s="14">
        <f t="shared" si="0"/>
        <v>6304</v>
      </c>
      <c r="P24" s="436">
        <f t="shared" si="1"/>
        <v>43.411881845336872</v>
      </c>
    </row>
    <row r="25" spans="2:16" x14ac:dyDescent="0.25">
      <c r="B25" s="18" t="s">
        <v>42</v>
      </c>
      <c r="C25" s="259">
        <v>989</v>
      </c>
      <c r="D25" s="123">
        <v>488</v>
      </c>
      <c r="E25" s="15">
        <v>194</v>
      </c>
      <c r="G25" s="106">
        <v>2012</v>
      </c>
      <c r="H25" s="14">
        <v>48689</v>
      </c>
      <c r="I25" s="14">
        <v>25146</v>
      </c>
      <c r="J25" s="28"/>
      <c r="K25" s="14" t="s">
        <v>483</v>
      </c>
      <c r="L25" s="858">
        <v>24066</v>
      </c>
      <c r="M25" s="822" t="s">
        <v>128</v>
      </c>
      <c r="N25" s="14">
        <v>12684</v>
      </c>
      <c r="O25" s="14">
        <f t="shared" si="0"/>
        <v>12462</v>
      </c>
      <c r="P25" s="436">
        <f t="shared" si="1"/>
        <v>52.705061082024429</v>
      </c>
    </row>
    <row r="26" spans="2:16" x14ac:dyDescent="0.25">
      <c r="B26" s="18" t="s">
        <v>43</v>
      </c>
      <c r="C26" s="259">
        <v>1962</v>
      </c>
      <c r="D26" s="123">
        <v>396</v>
      </c>
      <c r="E26" s="15">
        <v>325</v>
      </c>
      <c r="G26" s="106">
        <v>2013</v>
      </c>
      <c r="H26" s="14">
        <v>54304</v>
      </c>
      <c r="I26" s="14">
        <v>26050</v>
      </c>
      <c r="J26" s="28"/>
      <c r="K26" s="14" t="s">
        <v>484</v>
      </c>
      <c r="L26" s="14">
        <v>31113</v>
      </c>
      <c r="M26" s="163">
        <f>SUM(L26-L25)/L25*100</f>
        <v>29.281974569932682</v>
      </c>
      <c r="N26" s="14">
        <v>17521</v>
      </c>
      <c r="O26" s="14">
        <f t="shared" si="0"/>
        <v>8529</v>
      </c>
      <c r="P26" s="436">
        <f t="shared" si="1"/>
        <v>56.314080930800628</v>
      </c>
    </row>
    <row r="27" spans="2:16" x14ac:dyDescent="0.25">
      <c r="B27" s="18" t="s">
        <v>44</v>
      </c>
      <c r="C27" s="259">
        <v>1358</v>
      </c>
      <c r="D27" s="123">
        <v>404</v>
      </c>
      <c r="E27" s="15">
        <v>108</v>
      </c>
      <c r="G27" s="106">
        <v>2014</v>
      </c>
      <c r="H27" s="14">
        <v>60555</v>
      </c>
      <c r="I27" s="14">
        <v>27292</v>
      </c>
      <c r="J27" s="28"/>
      <c r="K27" s="14" t="s">
        <v>485</v>
      </c>
      <c r="L27" s="14">
        <v>31924</v>
      </c>
      <c r="M27" s="163">
        <f>SUM(L27-L25)/L25*100</f>
        <v>32.651874013130552</v>
      </c>
      <c r="N27" s="14">
        <v>16121</v>
      </c>
      <c r="O27" s="14">
        <f t="shared" si="0"/>
        <v>11171</v>
      </c>
      <c r="P27" s="436">
        <f t="shared" si="1"/>
        <v>50.498057887482773</v>
      </c>
    </row>
    <row r="28" spans="2:16" x14ac:dyDescent="0.25">
      <c r="B28" s="18" t="s">
        <v>45</v>
      </c>
      <c r="C28" s="259">
        <v>1059</v>
      </c>
      <c r="D28" s="123">
        <v>540</v>
      </c>
      <c r="E28" s="15">
        <v>220</v>
      </c>
      <c r="G28" s="106">
        <v>2015</v>
      </c>
      <c r="H28" s="14">
        <v>61276</v>
      </c>
      <c r="I28" s="14">
        <v>28848</v>
      </c>
      <c r="J28" s="28"/>
      <c r="K28" s="14" t="s">
        <v>486</v>
      </c>
      <c r="L28" s="14">
        <v>33364</v>
      </c>
      <c r="M28" s="163">
        <f>SUM(L28-L25)/L25*100</f>
        <v>38.635419263691517</v>
      </c>
      <c r="N28" s="14">
        <v>16952</v>
      </c>
      <c r="O28" s="14">
        <f t="shared" si="0"/>
        <v>11896</v>
      </c>
      <c r="P28" s="436">
        <f t="shared" si="1"/>
        <v>50.809255484953844</v>
      </c>
    </row>
    <row r="29" spans="2:16" x14ac:dyDescent="0.25">
      <c r="B29" s="18" t="s">
        <v>46</v>
      </c>
      <c r="C29" s="259">
        <v>1283</v>
      </c>
      <c r="D29" s="123">
        <v>645</v>
      </c>
      <c r="E29" s="15">
        <v>257</v>
      </c>
      <c r="G29" s="106">
        <v>2016</v>
      </c>
      <c r="H29" s="14">
        <v>72410</v>
      </c>
      <c r="I29" s="14">
        <v>31407</v>
      </c>
      <c r="J29" s="28"/>
      <c r="K29" s="14" t="s">
        <v>487</v>
      </c>
      <c r="L29" s="14">
        <v>38617</v>
      </c>
      <c r="M29" s="163">
        <f>SUM(L29-L25)/L25*100</f>
        <v>60.462893708967002</v>
      </c>
      <c r="N29" s="14">
        <v>19558</v>
      </c>
      <c r="O29" s="14">
        <f t="shared" si="0"/>
        <v>11849</v>
      </c>
      <c r="P29" s="436">
        <f t="shared" si="1"/>
        <v>50.646088510241604</v>
      </c>
    </row>
    <row r="30" spans="2:16" x14ac:dyDescent="0.25">
      <c r="B30" s="18" t="s">
        <v>47</v>
      </c>
      <c r="C30" s="259">
        <v>657</v>
      </c>
      <c r="D30" s="123">
        <v>310</v>
      </c>
      <c r="E30" s="15">
        <v>158</v>
      </c>
      <c r="G30" s="106">
        <v>2017</v>
      </c>
      <c r="H30" s="14">
        <v>75836</v>
      </c>
      <c r="I30" s="14">
        <v>30828</v>
      </c>
      <c r="J30" s="28"/>
      <c r="K30" s="14" t="s">
        <v>488</v>
      </c>
      <c r="L30" s="14">
        <v>41480</v>
      </c>
      <c r="M30" s="163">
        <f>SUM(L30-L25)/L25*100</f>
        <v>72.359345134214252</v>
      </c>
      <c r="N30" s="14">
        <v>17945</v>
      </c>
      <c r="O30" s="14">
        <f t="shared" si="0"/>
        <v>12883</v>
      </c>
      <c r="P30" s="436">
        <f>SUM(N30/L30*100)</f>
        <v>43.261812921890069</v>
      </c>
    </row>
    <row r="31" spans="2:16" x14ac:dyDescent="0.25">
      <c r="B31" s="18" t="s">
        <v>48</v>
      </c>
      <c r="C31" s="259">
        <v>675</v>
      </c>
      <c r="D31" s="123">
        <v>256</v>
      </c>
      <c r="E31" s="15">
        <v>83</v>
      </c>
      <c r="G31" s="106">
        <v>2018</v>
      </c>
      <c r="H31" s="14">
        <v>61438</v>
      </c>
      <c r="I31" s="14">
        <v>20784</v>
      </c>
      <c r="J31" s="28"/>
      <c r="K31" s="14" t="s">
        <v>489</v>
      </c>
      <c r="L31" s="14">
        <v>34404</v>
      </c>
      <c r="M31" s="163">
        <f>SUM(L31-L25)/L25*100</f>
        <v>42.956868611318875</v>
      </c>
      <c r="N31" s="14">
        <v>12024</v>
      </c>
      <c r="O31" s="14">
        <f t="shared" si="0"/>
        <v>8760</v>
      </c>
      <c r="P31" s="436">
        <f>SUM(N31/L31*100)</f>
        <v>34.949424485524936</v>
      </c>
    </row>
    <row r="32" spans="2:16" x14ac:dyDescent="0.25">
      <c r="B32" s="18" t="s">
        <v>49</v>
      </c>
      <c r="C32" s="259">
        <v>756</v>
      </c>
      <c r="D32" s="123">
        <v>461</v>
      </c>
      <c r="E32" s="15">
        <v>161</v>
      </c>
      <c r="G32" s="106">
        <v>2019</v>
      </c>
      <c r="H32" s="822" t="s">
        <v>128</v>
      </c>
      <c r="I32" s="822" t="s">
        <v>128</v>
      </c>
      <c r="J32" s="820"/>
      <c r="K32" s="14" t="s">
        <v>490</v>
      </c>
      <c r="L32" s="14">
        <v>31188</v>
      </c>
      <c r="M32" s="163">
        <f>SUM(L32-L25)/L25*100</f>
        <v>29.593617551732738</v>
      </c>
      <c r="N32" s="14">
        <v>12447</v>
      </c>
      <c r="O32" s="14" t="e">
        <f t="shared" si="0"/>
        <v>#VALUE!</v>
      </c>
      <c r="P32" s="436">
        <f>SUM(N32/L32*100)</f>
        <v>39.909580607926124</v>
      </c>
    </row>
    <row r="33" spans="2:16" x14ac:dyDescent="0.25">
      <c r="B33" s="18" t="s">
        <v>50</v>
      </c>
      <c r="C33" s="259">
        <v>5138</v>
      </c>
      <c r="D33" s="123">
        <v>670</v>
      </c>
      <c r="E33" s="15">
        <v>273</v>
      </c>
      <c r="G33" s="436">
        <f>SUM(E9/C9*100)</f>
        <v>14.383737334872388</v>
      </c>
      <c r="P33" s="814">
        <f>SUM(N31-N30)</f>
        <v>-5921</v>
      </c>
    </row>
    <row r="34" spans="2:16" ht="15.75" thickBot="1" x14ac:dyDescent="0.3">
      <c r="B34" s="19" t="s">
        <v>51</v>
      </c>
      <c r="C34" s="260">
        <v>787</v>
      </c>
      <c r="D34" s="125">
        <v>394</v>
      </c>
      <c r="E34" s="22">
        <v>170</v>
      </c>
      <c r="P34" s="436">
        <f>SUM(E9/C9*100)</f>
        <v>14.383737334872388</v>
      </c>
    </row>
    <row r="35" spans="2:16" x14ac:dyDescent="0.25">
      <c r="D35" s="436">
        <f>SUM(D9/C9)*100</f>
        <v>39.909580607926124</v>
      </c>
    </row>
  </sheetData>
  <mergeCells count="1">
    <mergeCell ref="D7:E7"/>
  </mergeCells>
  <printOptions horizontalCentered="1"/>
  <pageMargins left="0.70866141732283472" right="0.70866141732283472" top="1.7716535433070868" bottom="0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AG37"/>
  <sheetViews>
    <sheetView zoomScale="90" zoomScaleNormal="90" workbookViewId="0">
      <selection activeCell="B1" sqref="B1"/>
    </sheetView>
  </sheetViews>
  <sheetFormatPr defaultRowHeight="15" x14ac:dyDescent="0.25"/>
  <cols>
    <col min="1" max="1" width="4.140625" style="88" customWidth="1"/>
    <col min="2" max="2" width="22" style="88" customWidth="1"/>
    <col min="3" max="3" width="10.28515625" style="88" customWidth="1"/>
    <col min="4" max="4" width="13.85546875" style="88" customWidth="1"/>
    <col min="5" max="5" width="11.140625" style="88" customWidth="1"/>
    <col min="6" max="6" width="13.7109375" style="88" customWidth="1"/>
    <col min="7" max="7" width="10" style="88" customWidth="1"/>
    <col min="8" max="8" width="13.7109375" style="88" customWidth="1"/>
    <col min="9" max="9" width="12.140625" style="88" customWidth="1"/>
    <col min="10" max="10" width="12.28515625" style="88" customWidth="1"/>
    <col min="11" max="11" width="10.5703125" style="88" customWidth="1"/>
    <col min="12" max="12" width="14" style="88" customWidth="1"/>
    <col min="13" max="13" width="11.5703125" style="88" customWidth="1"/>
    <col min="14" max="14" width="13.42578125" style="88" customWidth="1"/>
    <col min="15" max="15" width="8.85546875" style="88" customWidth="1"/>
    <col min="16" max="16" width="14" style="88" customWidth="1"/>
    <col min="17" max="17" width="12" style="88" customWidth="1"/>
    <col min="18" max="18" width="14.28515625" style="88" customWidth="1"/>
    <col min="19" max="19" width="3.28515625" style="88" customWidth="1"/>
    <col min="20" max="20" width="8.28515625" style="88" customWidth="1"/>
    <col min="21" max="21" width="9.42578125" style="88" customWidth="1"/>
    <col min="22" max="26" width="9.140625" style="88"/>
    <col min="27" max="27" width="8" style="88" customWidth="1"/>
    <col min="28" max="16384" width="9.140625" style="88"/>
  </cols>
  <sheetData>
    <row r="2" spans="2:33" x14ac:dyDescent="0.25">
      <c r="B2" s="11" t="s">
        <v>547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2:33" x14ac:dyDescent="0.25">
      <c r="B3" s="11" t="s">
        <v>548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2:33" x14ac:dyDescent="0.25">
      <c r="B4" s="11" t="s">
        <v>516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2:33" ht="15.75" thickBot="1" x14ac:dyDescent="0.3">
      <c r="B5" s="11"/>
      <c r="C5" s="1054"/>
      <c r="D5" s="1054"/>
      <c r="E5" s="1054"/>
      <c r="F5" s="1054"/>
      <c r="G5" s="1055"/>
      <c r="H5" s="1055"/>
      <c r="I5" s="1055"/>
      <c r="J5" s="239"/>
      <c r="K5" s="11"/>
      <c r="L5" s="11"/>
      <c r="M5" s="11"/>
      <c r="N5" s="11"/>
      <c r="O5" s="11"/>
      <c r="P5" s="11"/>
      <c r="Q5" s="11"/>
      <c r="R5" s="11"/>
    </row>
    <row r="6" spans="2:33" x14ac:dyDescent="0.25">
      <c r="B6" s="876" t="s">
        <v>149</v>
      </c>
      <c r="C6" s="999" t="s">
        <v>364</v>
      </c>
      <c r="D6" s="1000"/>
      <c r="E6" s="1000"/>
      <c r="F6" s="1056"/>
      <c r="G6" s="881" t="s">
        <v>440</v>
      </c>
      <c r="H6" s="882"/>
      <c r="I6" s="882"/>
      <c r="J6" s="883"/>
      <c r="K6" s="881" t="s">
        <v>153</v>
      </c>
      <c r="L6" s="882"/>
      <c r="M6" s="882"/>
      <c r="N6" s="883"/>
      <c r="O6" s="881" t="s">
        <v>419</v>
      </c>
      <c r="P6" s="882"/>
      <c r="Q6" s="882"/>
      <c r="R6" s="883"/>
    </row>
    <row r="7" spans="2:33" x14ac:dyDescent="0.25">
      <c r="B7" s="890"/>
      <c r="C7" s="1024" t="s">
        <v>4</v>
      </c>
      <c r="D7" s="1021" t="s">
        <v>62</v>
      </c>
      <c r="E7" s="1021"/>
      <c r="F7" s="918" t="s">
        <v>417</v>
      </c>
      <c r="G7" s="872" t="s">
        <v>4</v>
      </c>
      <c r="H7" s="1029" t="s">
        <v>62</v>
      </c>
      <c r="I7" s="1058"/>
      <c r="J7" s="1059" t="s">
        <v>417</v>
      </c>
      <c r="K7" s="1024" t="s">
        <v>209</v>
      </c>
      <c r="L7" s="1021" t="s">
        <v>62</v>
      </c>
      <c r="M7" s="1021"/>
      <c r="N7" s="918" t="s">
        <v>418</v>
      </c>
      <c r="O7" s="1024" t="s">
        <v>209</v>
      </c>
      <c r="P7" s="1021" t="s">
        <v>62</v>
      </c>
      <c r="Q7" s="1021"/>
      <c r="R7" s="875" t="s">
        <v>418</v>
      </c>
    </row>
    <row r="8" spans="2:33" ht="75.75" customHeight="1" thickBot="1" x14ac:dyDescent="0.3">
      <c r="B8" s="891"/>
      <c r="C8" s="1015"/>
      <c r="D8" s="108" t="s">
        <v>60</v>
      </c>
      <c r="E8" s="108" t="s">
        <v>61</v>
      </c>
      <c r="F8" s="1053"/>
      <c r="G8" s="1057"/>
      <c r="H8" s="205" t="s">
        <v>60</v>
      </c>
      <c r="I8" s="205" t="s">
        <v>61</v>
      </c>
      <c r="J8" s="1060"/>
      <c r="K8" s="1015"/>
      <c r="L8" s="108" t="s">
        <v>60</v>
      </c>
      <c r="M8" s="108" t="s">
        <v>61</v>
      </c>
      <c r="N8" s="1053"/>
      <c r="O8" s="1015"/>
      <c r="P8" s="108" t="s">
        <v>60</v>
      </c>
      <c r="Q8" s="108" t="s">
        <v>61</v>
      </c>
      <c r="R8" s="1017"/>
      <c r="T8" s="106" t="s">
        <v>454</v>
      </c>
      <c r="U8" s="106">
        <v>1</v>
      </c>
      <c r="V8" s="106">
        <v>2</v>
      </c>
      <c r="W8" s="106">
        <v>3</v>
      </c>
      <c r="X8" s="106">
        <v>4</v>
      </c>
      <c r="Y8" s="106">
        <v>5</v>
      </c>
      <c r="Z8" s="106">
        <v>6</v>
      </c>
      <c r="AA8" s="106" t="s">
        <v>455</v>
      </c>
      <c r="AB8" s="106">
        <v>1</v>
      </c>
      <c r="AC8" s="106">
        <v>2</v>
      </c>
      <c r="AD8" s="106">
        <v>3</v>
      </c>
      <c r="AE8" s="106">
        <v>4</v>
      </c>
      <c r="AF8" s="106">
        <v>5</v>
      </c>
      <c r="AG8" s="106">
        <v>6</v>
      </c>
    </row>
    <row r="9" spans="2:33" ht="27" customHeight="1" thickBot="1" x14ac:dyDescent="0.3">
      <c r="B9" s="193" t="s">
        <v>26</v>
      </c>
      <c r="C9" s="30">
        <f>SUM(C10:C34)</f>
        <v>34404</v>
      </c>
      <c r="D9" s="31">
        <f>SUM(D10:D34)</f>
        <v>12024</v>
      </c>
      <c r="E9" s="31">
        <f>SUM(E10:E34)</f>
        <v>4721</v>
      </c>
      <c r="F9" s="659">
        <f>SUM(AA9/C9)</f>
        <v>15.495349377979304</v>
      </c>
      <c r="G9" s="291">
        <f>SUM(G10:G34)</f>
        <v>31188</v>
      </c>
      <c r="H9" s="292">
        <f>SUM(H10:H34)</f>
        <v>12447</v>
      </c>
      <c r="I9" s="292">
        <f>SUM(I10:I34)</f>
        <v>4486</v>
      </c>
      <c r="J9" s="662">
        <f>SUM(T9)/G9</f>
        <v>15.595357188662305</v>
      </c>
      <c r="K9" s="30">
        <f>SUM(K10:K34)</f>
        <v>-3216</v>
      </c>
      <c r="L9" s="31">
        <f>SUM(L10:L34)</f>
        <v>423</v>
      </c>
      <c r="M9" s="31">
        <f>SUM(M10:M34)</f>
        <v>-235</v>
      </c>
      <c r="N9" s="659">
        <f>J9-F9</f>
        <v>0.10000781068300135</v>
      </c>
      <c r="O9" s="293">
        <f>SUM(K9)/C9*100</f>
        <v>-9.3477502615974881</v>
      </c>
      <c r="P9" s="294">
        <f>SUM(L9)/D9*100</f>
        <v>3.5179640718562872</v>
      </c>
      <c r="Q9" s="294">
        <f>SUM(M9)/E9*100</f>
        <v>-4.977758949375132</v>
      </c>
      <c r="R9" s="295">
        <f>N9/F9*100</f>
        <v>0.64540532932496564</v>
      </c>
      <c r="T9" s="14">
        <f>SUM(U9:Z9)</f>
        <v>486388</v>
      </c>
      <c r="U9" s="14">
        <f t="shared" ref="U9:Z9" si="0">SUM(U10:U34)</f>
        <v>86783</v>
      </c>
      <c r="V9" s="14">
        <f t="shared" si="0"/>
        <v>86183</v>
      </c>
      <c r="W9" s="14">
        <f t="shared" si="0"/>
        <v>83251</v>
      </c>
      <c r="X9" s="14">
        <f t="shared" si="0"/>
        <v>79029</v>
      </c>
      <c r="Y9" s="14">
        <f t="shared" si="0"/>
        <v>76458</v>
      </c>
      <c r="Z9" s="14">
        <f t="shared" si="0"/>
        <v>74684</v>
      </c>
      <c r="AA9" s="14">
        <f>SUM(AB9:AG9)</f>
        <v>533102</v>
      </c>
      <c r="AB9" s="14">
        <f t="shared" ref="AB9:AG9" si="1">SUM(AB10:AB34)</f>
        <v>94595</v>
      </c>
      <c r="AC9" s="14">
        <f t="shared" si="1"/>
        <v>93888</v>
      </c>
      <c r="AD9" s="14">
        <f t="shared" si="1"/>
        <v>91300</v>
      </c>
      <c r="AE9" s="14">
        <f t="shared" si="1"/>
        <v>87683</v>
      </c>
      <c r="AF9" s="14">
        <f t="shared" si="1"/>
        <v>84030</v>
      </c>
      <c r="AG9" s="14">
        <f t="shared" si="1"/>
        <v>81606</v>
      </c>
    </row>
    <row r="10" spans="2:33" x14ac:dyDescent="0.25">
      <c r="B10" s="195" t="s">
        <v>27</v>
      </c>
      <c r="C10" s="44">
        <v>418</v>
      </c>
      <c r="D10" s="130">
        <v>235</v>
      </c>
      <c r="E10" s="130">
        <v>99</v>
      </c>
      <c r="F10" s="632">
        <f t="shared" ref="F10:F34" si="2">SUM(AA10/C10)</f>
        <v>18.358851674641148</v>
      </c>
      <c r="G10" s="44">
        <f>SUM(T.XXII!C10)</f>
        <v>378</v>
      </c>
      <c r="H10" s="130">
        <f>SUM(T.XXII!D10)</f>
        <v>208</v>
      </c>
      <c r="I10" s="130">
        <f>SUM(T.XXII!E10)</f>
        <v>80</v>
      </c>
      <c r="J10" s="632">
        <f t="shared" ref="J10:J34" si="3">SUM(T10)/G10</f>
        <v>18.571428571428573</v>
      </c>
      <c r="K10" s="44">
        <f>SUM(G10)-C10</f>
        <v>-40</v>
      </c>
      <c r="L10" s="130">
        <f t="shared" ref="L10:L34" si="4">SUM(H10)-D10</f>
        <v>-27</v>
      </c>
      <c r="M10" s="130">
        <f t="shared" ref="M10:M34" si="5">SUM(I10)-E10</f>
        <v>-19</v>
      </c>
      <c r="N10" s="632">
        <f t="shared" ref="N10:N34" si="6">J10-F10</f>
        <v>0.21257689678742508</v>
      </c>
      <c r="O10" s="289">
        <f>SUM(K10)/C10*100</f>
        <v>-9.5693779904306222</v>
      </c>
      <c r="P10" s="290">
        <f t="shared" ref="P10:P34" si="7">SUM(L10)/D10*100</f>
        <v>-11.48936170212766</v>
      </c>
      <c r="Q10" s="290">
        <f t="shared" ref="Q10:Q34" si="8">SUM(M10)/E10*100</f>
        <v>-19.19191919191919</v>
      </c>
      <c r="R10" s="45">
        <f>N10/F10*100</f>
        <v>1.1578986559440145</v>
      </c>
      <c r="T10" s="14">
        <f t="shared" ref="T10:T34" si="9">SUM(U10:Z10)</f>
        <v>7020</v>
      </c>
      <c r="U10" s="547">
        <v>1246</v>
      </c>
      <c r="V10" s="547">
        <v>1271</v>
      </c>
      <c r="W10" s="547">
        <v>1221</v>
      </c>
      <c r="X10" s="547">
        <v>1130</v>
      </c>
      <c r="Y10" s="547">
        <v>1080</v>
      </c>
      <c r="Z10" s="547">
        <v>1072</v>
      </c>
      <c r="AA10" s="14">
        <f t="shared" ref="AA10:AA34" si="10">SUM(AB10:AG10)</f>
        <v>7674</v>
      </c>
      <c r="AB10" s="547">
        <v>1357</v>
      </c>
      <c r="AC10" s="547">
        <v>1377</v>
      </c>
      <c r="AD10" s="547">
        <v>1341</v>
      </c>
      <c r="AE10" s="547">
        <v>1275</v>
      </c>
      <c r="AF10" s="547">
        <v>1196</v>
      </c>
      <c r="AG10" s="547">
        <v>1128</v>
      </c>
    </row>
    <row r="11" spans="2:33" x14ac:dyDescent="0.25">
      <c r="B11" s="214" t="s">
        <v>28</v>
      </c>
      <c r="C11" s="13">
        <v>788</v>
      </c>
      <c r="D11" s="14">
        <v>492</v>
      </c>
      <c r="E11" s="14">
        <v>195</v>
      </c>
      <c r="F11" s="635">
        <f t="shared" si="2"/>
        <v>34.173857868020306</v>
      </c>
      <c r="G11" s="13">
        <f>SUM(T.XXII!C11)</f>
        <v>699</v>
      </c>
      <c r="H11" s="14">
        <f>SUM(T.XXII!D11)</f>
        <v>512</v>
      </c>
      <c r="I11" s="14">
        <f>SUM(T.XXII!E11)</f>
        <v>164</v>
      </c>
      <c r="J11" s="635">
        <f t="shared" si="3"/>
        <v>36.19885550786838</v>
      </c>
      <c r="K11" s="13">
        <f t="shared" ref="K11:K34" si="11">SUM(G11)-C11</f>
        <v>-89</v>
      </c>
      <c r="L11" s="14">
        <f t="shared" si="4"/>
        <v>20</v>
      </c>
      <c r="M11" s="14">
        <f t="shared" si="5"/>
        <v>-31</v>
      </c>
      <c r="N11" s="636">
        <f t="shared" si="6"/>
        <v>2.024997639848074</v>
      </c>
      <c r="O11" s="220">
        <f t="shared" ref="O11:O34" si="12">SUM(K11)/C11*100</f>
        <v>-11.294416243654823</v>
      </c>
      <c r="P11" s="100">
        <f t="shared" si="7"/>
        <v>4.0650406504065035</v>
      </c>
      <c r="Q11" s="100">
        <f t="shared" si="8"/>
        <v>-15.897435897435896</v>
      </c>
      <c r="R11" s="39">
        <f t="shared" ref="R11:R34" si="13">N11/F11*100</f>
        <v>5.9255751799186092</v>
      </c>
      <c r="T11" s="14">
        <f t="shared" si="9"/>
        <v>25303</v>
      </c>
      <c r="U11" s="547">
        <v>4539</v>
      </c>
      <c r="V11" s="547">
        <v>4425</v>
      </c>
      <c r="W11" s="547">
        <v>4281</v>
      </c>
      <c r="X11" s="547">
        <v>4125</v>
      </c>
      <c r="Y11" s="547">
        <v>4023</v>
      </c>
      <c r="Z11" s="547">
        <v>3910</v>
      </c>
      <c r="AA11" s="14">
        <f t="shared" si="10"/>
        <v>26929</v>
      </c>
      <c r="AB11" s="547">
        <v>4858</v>
      </c>
      <c r="AC11" s="547">
        <v>4745</v>
      </c>
      <c r="AD11" s="547">
        <v>4596</v>
      </c>
      <c r="AE11" s="547">
        <v>4374</v>
      </c>
      <c r="AF11" s="547">
        <v>4211</v>
      </c>
      <c r="AG11" s="547">
        <v>4145</v>
      </c>
    </row>
    <row r="12" spans="2:33" x14ac:dyDescent="0.25">
      <c r="B12" s="214" t="s">
        <v>29</v>
      </c>
      <c r="C12" s="13">
        <v>2866</v>
      </c>
      <c r="D12" s="14">
        <v>541</v>
      </c>
      <c r="E12" s="14">
        <v>220</v>
      </c>
      <c r="F12" s="635">
        <f t="shared" si="2"/>
        <v>8.3726448011165395</v>
      </c>
      <c r="G12" s="13">
        <f>SUM(T.XXII!C12)</f>
        <v>2357</v>
      </c>
      <c r="H12" s="14">
        <f>SUM(T.XXII!D12)</f>
        <v>582</v>
      </c>
      <c r="I12" s="14">
        <f>SUM(T.XXII!E12)</f>
        <v>168</v>
      </c>
      <c r="J12" s="635">
        <f>SUM(T12)/G12</f>
        <v>8.2689859991514645</v>
      </c>
      <c r="K12" s="13">
        <f t="shared" si="11"/>
        <v>-509</v>
      </c>
      <c r="L12" s="14">
        <f t="shared" si="4"/>
        <v>41</v>
      </c>
      <c r="M12" s="14">
        <f t="shared" si="5"/>
        <v>-52</v>
      </c>
      <c r="N12" s="636">
        <f t="shared" si="6"/>
        <v>-0.10365880196507504</v>
      </c>
      <c r="O12" s="220">
        <f t="shared" si="12"/>
        <v>-17.759944173063502</v>
      </c>
      <c r="P12" s="100">
        <f t="shared" si="7"/>
        <v>7.5785582255083179</v>
      </c>
      <c r="Q12" s="100">
        <f t="shared" si="8"/>
        <v>-23.636363636363637</v>
      </c>
      <c r="R12" s="39">
        <f t="shared" si="13"/>
        <v>-1.23806520433366</v>
      </c>
      <c r="T12" s="14">
        <f t="shared" si="9"/>
        <v>19490</v>
      </c>
      <c r="U12" s="547">
        <v>3618</v>
      </c>
      <c r="V12" s="547">
        <v>3562</v>
      </c>
      <c r="W12" s="547">
        <v>3405</v>
      </c>
      <c r="X12" s="547">
        <v>3119</v>
      </c>
      <c r="Y12" s="547">
        <v>2949</v>
      </c>
      <c r="Z12" s="547">
        <v>2837</v>
      </c>
      <c r="AA12" s="14">
        <f t="shared" si="10"/>
        <v>23996</v>
      </c>
      <c r="AB12" s="547">
        <v>4278</v>
      </c>
      <c r="AC12" s="547">
        <v>4248</v>
      </c>
      <c r="AD12" s="547">
        <v>4115</v>
      </c>
      <c r="AE12" s="547">
        <v>3949</v>
      </c>
      <c r="AF12" s="547">
        <v>3754</v>
      </c>
      <c r="AG12" s="547">
        <v>3652</v>
      </c>
    </row>
    <row r="13" spans="2:33" x14ac:dyDescent="0.25">
      <c r="B13" s="214" t="s">
        <v>30</v>
      </c>
      <c r="C13" s="13">
        <v>2341</v>
      </c>
      <c r="D13" s="14">
        <v>759</v>
      </c>
      <c r="E13" s="14">
        <v>189</v>
      </c>
      <c r="F13" s="635">
        <f t="shared" si="2"/>
        <v>17.734728748398119</v>
      </c>
      <c r="G13" s="13">
        <f>SUM(T.XXII!C13)</f>
        <v>1991</v>
      </c>
      <c r="H13" s="14">
        <f>SUM(T.XXII!D13)</f>
        <v>1078</v>
      </c>
      <c r="I13" s="14">
        <f>SUM(T.XXII!E13)</f>
        <v>256</v>
      </c>
      <c r="J13" s="635">
        <f t="shared" si="3"/>
        <v>19.303365143144148</v>
      </c>
      <c r="K13" s="13">
        <f t="shared" si="11"/>
        <v>-350</v>
      </c>
      <c r="L13" s="14">
        <f t="shared" si="4"/>
        <v>319</v>
      </c>
      <c r="M13" s="14">
        <f t="shared" si="5"/>
        <v>67</v>
      </c>
      <c r="N13" s="636">
        <f t="shared" si="6"/>
        <v>1.5686363947460293</v>
      </c>
      <c r="O13" s="220">
        <f t="shared" si="12"/>
        <v>-14.9508756941478</v>
      </c>
      <c r="P13" s="100">
        <f t="shared" si="7"/>
        <v>42.028985507246375</v>
      </c>
      <c r="Q13" s="100">
        <f t="shared" si="8"/>
        <v>35.449735449735449</v>
      </c>
      <c r="R13" s="39">
        <f t="shared" si="13"/>
        <v>8.8449979528878639</v>
      </c>
      <c r="T13" s="14">
        <f t="shared" si="9"/>
        <v>38433</v>
      </c>
      <c r="U13" s="547">
        <v>6836</v>
      </c>
      <c r="V13" s="547">
        <v>6879</v>
      </c>
      <c r="W13" s="547">
        <v>6619</v>
      </c>
      <c r="X13" s="547">
        <v>6264</v>
      </c>
      <c r="Y13" s="547">
        <v>6027</v>
      </c>
      <c r="Z13" s="547">
        <v>5808</v>
      </c>
      <c r="AA13" s="14">
        <f t="shared" si="10"/>
        <v>41517</v>
      </c>
      <c r="AB13" s="547">
        <v>7258</v>
      </c>
      <c r="AC13" s="547">
        <v>7308</v>
      </c>
      <c r="AD13" s="547">
        <v>7080</v>
      </c>
      <c r="AE13" s="547">
        <v>6809</v>
      </c>
      <c r="AF13" s="547">
        <v>6668</v>
      </c>
      <c r="AG13" s="547">
        <v>6394</v>
      </c>
    </row>
    <row r="14" spans="2:33" x14ac:dyDescent="0.25">
      <c r="B14" s="214" t="s">
        <v>31</v>
      </c>
      <c r="C14" s="13">
        <v>1001</v>
      </c>
      <c r="D14" s="14">
        <v>701</v>
      </c>
      <c r="E14" s="14">
        <v>200</v>
      </c>
      <c r="F14" s="635">
        <f t="shared" si="2"/>
        <v>33.58041958041958</v>
      </c>
      <c r="G14" s="13">
        <f>SUM(T.XXII!C14)</f>
        <v>761</v>
      </c>
      <c r="H14" s="14">
        <f>SUM(T.XXII!D14)</f>
        <v>512</v>
      </c>
      <c r="I14" s="14">
        <f>SUM(T.XXII!E14)</f>
        <v>180</v>
      </c>
      <c r="J14" s="635">
        <f t="shared" si="3"/>
        <v>41.173455978975035</v>
      </c>
      <c r="K14" s="13">
        <f t="shared" si="11"/>
        <v>-240</v>
      </c>
      <c r="L14" s="14">
        <f t="shared" si="4"/>
        <v>-189</v>
      </c>
      <c r="M14" s="14">
        <f t="shared" si="5"/>
        <v>-20</v>
      </c>
      <c r="N14" s="636">
        <f t="shared" si="6"/>
        <v>7.593036398555455</v>
      </c>
      <c r="O14" s="220">
        <f t="shared" si="12"/>
        <v>-23.976023976023978</v>
      </c>
      <c r="P14" s="100">
        <f t="shared" si="7"/>
        <v>-26.961483594864475</v>
      </c>
      <c r="Q14" s="100">
        <f t="shared" si="8"/>
        <v>-10</v>
      </c>
      <c r="R14" s="39">
        <f t="shared" si="13"/>
        <v>22.611499479246774</v>
      </c>
      <c r="T14" s="14">
        <f t="shared" si="9"/>
        <v>31333</v>
      </c>
      <c r="U14" s="547">
        <v>5467</v>
      </c>
      <c r="V14" s="547">
        <v>5538</v>
      </c>
      <c r="W14" s="547">
        <v>5420</v>
      </c>
      <c r="X14" s="547">
        <v>5126</v>
      </c>
      <c r="Y14" s="547">
        <v>4975</v>
      </c>
      <c r="Z14" s="547">
        <v>4807</v>
      </c>
      <c r="AA14" s="14">
        <f t="shared" si="10"/>
        <v>33614</v>
      </c>
      <c r="AB14" s="547">
        <v>6051</v>
      </c>
      <c r="AC14" s="547">
        <v>6026</v>
      </c>
      <c r="AD14" s="547">
        <v>5824</v>
      </c>
      <c r="AE14" s="547">
        <v>5472</v>
      </c>
      <c r="AF14" s="547">
        <v>5178</v>
      </c>
      <c r="AG14" s="547">
        <v>5063</v>
      </c>
    </row>
    <row r="15" spans="2:33" x14ac:dyDescent="0.25">
      <c r="B15" s="214" t="s">
        <v>32</v>
      </c>
      <c r="C15" s="13">
        <v>924</v>
      </c>
      <c r="D15" s="14">
        <v>550</v>
      </c>
      <c r="E15" s="14">
        <v>149</v>
      </c>
      <c r="F15" s="635">
        <f t="shared" si="2"/>
        <v>14.424242424242424</v>
      </c>
      <c r="G15" s="13">
        <f>SUM(T.XXII!C15)</f>
        <v>863</v>
      </c>
      <c r="H15" s="14">
        <f>SUM(T.XXII!D15)</f>
        <v>582</v>
      </c>
      <c r="I15" s="14">
        <f>SUM(T.XXII!E15)</f>
        <v>110</v>
      </c>
      <c r="J15" s="635">
        <f t="shared" si="3"/>
        <v>13.721900347624565</v>
      </c>
      <c r="K15" s="13">
        <f t="shared" si="11"/>
        <v>-61</v>
      </c>
      <c r="L15" s="14">
        <f t="shared" si="4"/>
        <v>32</v>
      </c>
      <c r="M15" s="14">
        <f t="shared" si="5"/>
        <v>-39</v>
      </c>
      <c r="N15" s="636">
        <f t="shared" si="6"/>
        <v>-0.70234207661785852</v>
      </c>
      <c r="O15" s="220">
        <f t="shared" si="12"/>
        <v>-6.6017316017316015</v>
      </c>
      <c r="P15" s="100">
        <f t="shared" si="7"/>
        <v>5.8181818181818183</v>
      </c>
      <c r="Q15" s="100">
        <f t="shared" si="8"/>
        <v>-26.174496644295303</v>
      </c>
      <c r="R15" s="39">
        <f t="shared" si="13"/>
        <v>-4.8691782622666668</v>
      </c>
      <c r="T15" s="14">
        <f t="shared" si="9"/>
        <v>11842</v>
      </c>
      <c r="U15" s="547">
        <v>2112</v>
      </c>
      <c r="V15" s="547">
        <v>2126</v>
      </c>
      <c r="W15" s="547">
        <v>2039</v>
      </c>
      <c r="X15" s="547">
        <v>1915</v>
      </c>
      <c r="Y15" s="547">
        <v>1850</v>
      </c>
      <c r="Z15" s="547">
        <v>1800</v>
      </c>
      <c r="AA15" s="14">
        <f t="shared" si="10"/>
        <v>13328</v>
      </c>
      <c r="AB15" s="547">
        <v>2413</v>
      </c>
      <c r="AC15" s="547">
        <v>2390</v>
      </c>
      <c r="AD15" s="547">
        <v>2316</v>
      </c>
      <c r="AE15" s="547">
        <v>2191</v>
      </c>
      <c r="AF15" s="547">
        <v>2081</v>
      </c>
      <c r="AG15" s="547">
        <v>1937</v>
      </c>
    </row>
    <row r="16" spans="2:33" x14ac:dyDescent="0.25">
      <c r="B16" s="214" t="s">
        <v>33</v>
      </c>
      <c r="C16" s="13">
        <v>558</v>
      </c>
      <c r="D16" s="14">
        <v>224</v>
      </c>
      <c r="E16" s="14">
        <v>90</v>
      </c>
      <c r="F16" s="635">
        <f t="shared" si="2"/>
        <v>26.571684587813621</v>
      </c>
      <c r="G16" s="13">
        <f>SUM(T.XXII!C16)</f>
        <v>545</v>
      </c>
      <c r="H16" s="14">
        <f>SUM(T.XXII!D16)</f>
        <v>232</v>
      </c>
      <c r="I16" s="14">
        <f>SUM(T.XXII!E16)</f>
        <v>92</v>
      </c>
      <c r="J16" s="635">
        <f t="shared" si="3"/>
        <v>22.82018348623853</v>
      </c>
      <c r="K16" s="13">
        <f t="shared" si="11"/>
        <v>-13</v>
      </c>
      <c r="L16" s="14">
        <f t="shared" si="4"/>
        <v>8</v>
      </c>
      <c r="M16" s="14">
        <f t="shared" si="5"/>
        <v>2</v>
      </c>
      <c r="N16" s="636">
        <f t="shared" si="6"/>
        <v>-3.7515011015750908</v>
      </c>
      <c r="O16" s="220">
        <f t="shared" si="12"/>
        <v>-2.3297491039426523</v>
      </c>
      <c r="P16" s="100">
        <f t="shared" si="7"/>
        <v>3.5714285714285712</v>
      </c>
      <c r="Q16" s="100">
        <f t="shared" si="8"/>
        <v>2.2222222222222223</v>
      </c>
      <c r="R16" s="39">
        <f t="shared" si="13"/>
        <v>-14.118416501510087</v>
      </c>
      <c r="T16" s="14">
        <f t="shared" si="9"/>
        <v>12437</v>
      </c>
      <c r="U16" s="547">
        <v>2363</v>
      </c>
      <c r="V16" s="547">
        <v>2298</v>
      </c>
      <c r="W16" s="547">
        <v>2130</v>
      </c>
      <c r="X16" s="547">
        <v>1989</v>
      </c>
      <c r="Y16" s="547">
        <v>1858</v>
      </c>
      <c r="Z16" s="547">
        <v>1799</v>
      </c>
      <c r="AA16" s="14">
        <f t="shared" si="10"/>
        <v>14827</v>
      </c>
      <c r="AB16" s="547">
        <v>2735</v>
      </c>
      <c r="AC16" s="547">
        <v>2701</v>
      </c>
      <c r="AD16" s="547">
        <v>2581</v>
      </c>
      <c r="AE16" s="547">
        <v>2454</v>
      </c>
      <c r="AF16" s="547">
        <v>2247</v>
      </c>
      <c r="AG16" s="547">
        <v>2109</v>
      </c>
    </row>
    <row r="17" spans="2:33" x14ac:dyDescent="0.25">
      <c r="B17" s="214" t="s">
        <v>34</v>
      </c>
      <c r="C17" s="13">
        <v>401</v>
      </c>
      <c r="D17" s="14">
        <v>164</v>
      </c>
      <c r="E17" s="14">
        <v>67</v>
      </c>
      <c r="F17" s="635">
        <f t="shared" si="2"/>
        <v>28.880299251870323</v>
      </c>
      <c r="G17" s="13">
        <f>SUM(T.XXII!C17)</f>
        <v>316</v>
      </c>
      <c r="H17" s="14">
        <f>SUM(T.XXII!D17)</f>
        <v>156</v>
      </c>
      <c r="I17" s="14">
        <f>SUM(T.XXII!E17)</f>
        <v>54</v>
      </c>
      <c r="J17" s="635">
        <f t="shared" si="3"/>
        <v>34.449367088607595</v>
      </c>
      <c r="K17" s="13">
        <f t="shared" si="11"/>
        <v>-85</v>
      </c>
      <c r="L17" s="14">
        <f t="shared" si="4"/>
        <v>-8</v>
      </c>
      <c r="M17" s="14">
        <f t="shared" si="5"/>
        <v>-13</v>
      </c>
      <c r="N17" s="636">
        <f t="shared" si="6"/>
        <v>5.5690678367372719</v>
      </c>
      <c r="O17" s="220">
        <f t="shared" si="12"/>
        <v>-21.197007481296758</v>
      </c>
      <c r="P17" s="100">
        <f t="shared" si="7"/>
        <v>-4.8780487804878048</v>
      </c>
      <c r="Q17" s="100">
        <f t="shared" si="8"/>
        <v>-19.402985074626866</v>
      </c>
      <c r="R17" s="39">
        <f t="shared" si="13"/>
        <v>19.283276077468667</v>
      </c>
      <c r="T17" s="14">
        <f t="shared" si="9"/>
        <v>10886</v>
      </c>
      <c r="U17" s="547">
        <v>1976</v>
      </c>
      <c r="V17" s="547">
        <v>1957</v>
      </c>
      <c r="W17" s="547">
        <v>1885</v>
      </c>
      <c r="X17" s="547">
        <v>1783</v>
      </c>
      <c r="Y17" s="547">
        <v>1667</v>
      </c>
      <c r="Z17" s="547">
        <v>1618</v>
      </c>
      <c r="AA17" s="14">
        <f t="shared" si="10"/>
        <v>11581</v>
      </c>
      <c r="AB17" s="547">
        <v>2105</v>
      </c>
      <c r="AC17" s="547">
        <v>2104</v>
      </c>
      <c r="AD17" s="547">
        <v>2056</v>
      </c>
      <c r="AE17" s="547">
        <v>1900</v>
      </c>
      <c r="AF17" s="547">
        <v>1750</v>
      </c>
      <c r="AG17" s="547">
        <v>1666</v>
      </c>
    </row>
    <row r="18" spans="2:33" x14ac:dyDescent="0.25">
      <c r="B18" s="214" t="s">
        <v>35</v>
      </c>
      <c r="C18" s="13">
        <v>889</v>
      </c>
      <c r="D18" s="14">
        <v>446</v>
      </c>
      <c r="E18" s="14">
        <v>181</v>
      </c>
      <c r="F18" s="635">
        <f t="shared" si="2"/>
        <v>26.797525309336333</v>
      </c>
      <c r="G18" s="13">
        <f>SUM(T.XXII!C18)</f>
        <v>922</v>
      </c>
      <c r="H18" s="14">
        <f>SUM(T.XXII!D18)</f>
        <v>525</v>
      </c>
      <c r="I18" s="14">
        <f>SUM(T.XXII!E18)</f>
        <v>129</v>
      </c>
      <c r="J18" s="635">
        <f t="shared" si="3"/>
        <v>23.302603036876356</v>
      </c>
      <c r="K18" s="13">
        <f t="shared" si="11"/>
        <v>33</v>
      </c>
      <c r="L18" s="14">
        <f t="shared" si="4"/>
        <v>79</v>
      </c>
      <c r="M18" s="14">
        <f t="shared" si="5"/>
        <v>-52</v>
      </c>
      <c r="N18" s="636">
        <f t="shared" si="6"/>
        <v>-3.4949222724599771</v>
      </c>
      <c r="O18" s="220">
        <f t="shared" si="12"/>
        <v>3.7120359955005622</v>
      </c>
      <c r="P18" s="100">
        <f t="shared" si="7"/>
        <v>17.713004484304935</v>
      </c>
      <c r="Q18" s="100">
        <f t="shared" si="8"/>
        <v>-28.729281767955801</v>
      </c>
      <c r="R18" s="39">
        <f t="shared" si="13"/>
        <v>-13.041959032098896</v>
      </c>
      <c r="T18" s="14">
        <f t="shared" si="9"/>
        <v>21485</v>
      </c>
      <c r="U18" s="547">
        <v>3779</v>
      </c>
      <c r="V18" s="547">
        <v>3799</v>
      </c>
      <c r="W18" s="547">
        <v>3662</v>
      </c>
      <c r="X18" s="547">
        <v>3463</v>
      </c>
      <c r="Y18" s="547">
        <v>3405</v>
      </c>
      <c r="Z18" s="547">
        <v>3377</v>
      </c>
      <c r="AA18" s="14">
        <f t="shared" si="10"/>
        <v>23823</v>
      </c>
      <c r="AB18" s="547">
        <v>4164</v>
      </c>
      <c r="AC18" s="547">
        <v>4176</v>
      </c>
      <c r="AD18" s="547">
        <v>4033</v>
      </c>
      <c r="AE18" s="547">
        <v>3966</v>
      </c>
      <c r="AF18" s="547">
        <v>3827</v>
      </c>
      <c r="AG18" s="547">
        <v>3657</v>
      </c>
    </row>
    <row r="19" spans="2:33" x14ac:dyDescent="0.25">
      <c r="B19" s="214" t="s">
        <v>36</v>
      </c>
      <c r="C19" s="13">
        <v>882</v>
      </c>
      <c r="D19" s="14">
        <v>411</v>
      </c>
      <c r="E19" s="14">
        <v>193</v>
      </c>
      <c r="F19" s="635">
        <f t="shared" si="2"/>
        <v>15.577097505668934</v>
      </c>
      <c r="G19" s="13">
        <f>SUM(T.XXII!C19)</f>
        <v>645</v>
      </c>
      <c r="H19" s="14">
        <f>SUM(T.XXII!D19)</f>
        <v>475</v>
      </c>
      <c r="I19" s="14">
        <f>SUM(T.XXII!E19)</f>
        <v>174</v>
      </c>
      <c r="J19" s="635">
        <f t="shared" si="3"/>
        <v>18.891472868217054</v>
      </c>
      <c r="K19" s="13">
        <f t="shared" si="11"/>
        <v>-237</v>
      </c>
      <c r="L19" s="14">
        <f t="shared" si="4"/>
        <v>64</v>
      </c>
      <c r="M19" s="14">
        <f t="shared" si="5"/>
        <v>-19</v>
      </c>
      <c r="N19" s="636">
        <f t="shared" si="6"/>
        <v>3.3143753625481196</v>
      </c>
      <c r="O19" s="220">
        <f t="shared" si="12"/>
        <v>-26.870748299319729</v>
      </c>
      <c r="P19" s="100">
        <f t="shared" si="7"/>
        <v>15.571776155717762</v>
      </c>
      <c r="Q19" s="100">
        <f t="shared" si="8"/>
        <v>-9.8445595854922274</v>
      </c>
      <c r="R19" s="39">
        <f t="shared" si="13"/>
        <v>21.277233203052926</v>
      </c>
      <c r="T19" s="14">
        <f t="shared" si="9"/>
        <v>12185</v>
      </c>
      <c r="U19" s="547">
        <v>2306</v>
      </c>
      <c r="V19" s="547">
        <v>2267</v>
      </c>
      <c r="W19" s="547">
        <v>2118</v>
      </c>
      <c r="X19" s="547">
        <v>1919</v>
      </c>
      <c r="Y19" s="547">
        <v>1825</v>
      </c>
      <c r="Z19" s="547">
        <v>1750</v>
      </c>
      <c r="AA19" s="14">
        <f t="shared" si="10"/>
        <v>13739</v>
      </c>
      <c r="AB19" s="547">
        <v>2554</v>
      </c>
      <c r="AC19" s="547">
        <v>2502</v>
      </c>
      <c r="AD19" s="547">
        <v>2383</v>
      </c>
      <c r="AE19" s="547">
        <v>2221</v>
      </c>
      <c r="AF19" s="547">
        <v>2083</v>
      </c>
      <c r="AG19" s="547">
        <v>1996</v>
      </c>
    </row>
    <row r="20" spans="2:33" x14ac:dyDescent="0.25">
      <c r="B20" s="214" t="s">
        <v>37</v>
      </c>
      <c r="C20" s="13">
        <v>905</v>
      </c>
      <c r="D20" s="14">
        <v>560</v>
      </c>
      <c r="E20" s="14">
        <v>248</v>
      </c>
      <c r="F20" s="635">
        <f t="shared" si="2"/>
        <v>23.412154696132596</v>
      </c>
      <c r="G20" s="13">
        <f>SUM(T.XXII!C20)</f>
        <v>1047</v>
      </c>
      <c r="H20" s="14">
        <f>SUM(T.XXII!D20)</f>
        <v>597</v>
      </c>
      <c r="I20" s="14">
        <f>SUM(T.XXII!E20)</f>
        <v>219</v>
      </c>
      <c r="J20" s="635">
        <f t="shared" si="3"/>
        <v>19.140401146131804</v>
      </c>
      <c r="K20" s="13">
        <f t="shared" si="11"/>
        <v>142</v>
      </c>
      <c r="L20" s="14">
        <f t="shared" si="4"/>
        <v>37</v>
      </c>
      <c r="M20" s="14">
        <f t="shared" si="5"/>
        <v>-29</v>
      </c>
      <c r="N20" s="636">
        <f t="shared" si="6"/>
        <v>-4.2717535500007919</v>
      </c>
      <c r="O20" s="220">
        <f t="shared" si="12"/>
        <v>15.69060773480663</v>
      </c>
      <c r="P20" s="100">
        <f t="shared" si="7"/>
        <v>6.6071428571428577</v>
      </c>
      <c r="Q20" s="100">
        <f t="shared" si="8"/>
        <v>-11.693548387096774</v>
      </c>
      <c r="R20" s="39">
        <f t="shared" si="13"/>
        <v>-18.245879567447219</v>
      </c>
      <c r="T20" s="14">
        <f t="shared" si="9"/>
        <v>20040</v>
      </c>
      <c r="U20" s="547">
        <v>3647</v>
      </c>
      <c r="V20" s="547">
        <v>3581</v>
      </c>
      <c r="W20" s="547">
        <v>3442</v>
      </c>
      <c r="X20" s="547">
        <v>3252</v>
      </c>
      <c r="Y20" s="547">
        <v>3092</v>
      </c>
      <c r="Z20" s="547">
        <v>3026</v>
      </c>
      <c r="AA20" s="14">
        <f t="shared" si="10"/>
        <v>21188</v>
      </c>
      <c r="AB20" s="547">
        <v>3808</v>
      </c>
      <c r="AC20" s="547">
        <v>3762</v>
      </c>
      <c r="AD20" s="547">
        <v>3633</v>
      </c>
      <c r="AE20" s="547">
        <v>3486</v>
      </c>
      <c r="AF20" s="547">
        <v>3287</v>
      </c>
      <c r="AG20" s="547">
        <v>3212</v>
      </c>
    </row>
    <row r="21" spans="2:33" x14ac:dyDescent="0.25">
      <c r="B21" s="214" t="s">
        <v>38</v>
      </c>
      <c r="C21" s="13">
        <v>2734</v>
      </c>
      <c r="D21" s="14">
        <v>616</v>
      </c>
      <c r="E21" s="14">
        <v>151</v>
      </c>
      <c r="F21" s="635">
        <f t="shared" si="2"/>
        <v>7.645940014630578</v>
      </c>
      <c r="G21" s="13">
        <f>SUM(T.XXII!C21)</f>
        <v>3473</v>
      </c>
      <c r="H21" s="14">
        <f>SUM(T.XXII!D21)</f>
        <v>811</v>
      </c>
      <c r="I21" s="14">
        <f>SUM(T.XXII!E21)</f>
        <v>206</v>
      </c>
      <c r="J21" s="635">
        <f t="shared" si="3"/>
        <v>4.8396199251367698</v>
      </c>
      <c r="K21" s="13">
        <f t="shared" si="11"/>
        <v>739</v>
      </c>
      <c r="L21" s="14">
        <f t="shared" si="4"/>
        <v>195</v>
      </c>
      <c r="M21" s="14">
        <f t="shared" si="5"/>
        <v>55</v>
      </c>
      <c r="N21" s="636">
        <f t="shared" si="6"/>
        <v>-2.8063200894938083</v>
      </c>
      <c r="O21" s="220">
        <f t="shared" si="12"/>
        <v>27.029992684711047</v>
      </c>
      <c r="P21" s="100">
        <f t="shared" si="7"/>
        <v>31.655844155844154</v>
      </c>
      <c r="Q21" s="100">
        <f t="shared" si="8"/>
        <v>36.423841059602644</v>
      </c>
      <c r="R21" s="39">
        <f t="shared" si="13"/>
        <v>-36.703401859338271</v>
      </c>
      <c r="T21" s="14">
        <f t="shared" si="9"/>
        <v>16808</v>
      </c>
      <c r="U21" s="547">
        <v>2990</v>
      </c>
      <c r="V21" s="547">
        <v>2985</v>
      </c>
      <c r="W21" s="547">
        <v>2863</v>
      </c>
      <c r="X21" s="547">
        <v>2730</v>
      </c>
      <c r="Y21" s="547">
        <v>2634</v>
      </c>
      <c r="Z21" s="547">
        <v>2606</v>
      </c>
      <c r="AA21" s="14">
        <f t="shared" si="10"/>
        <v>20904</v>
      </c>
      <c r="AB21" s="547">
        <v>3765</v>
      </c>
      <c r="AC21" s="547">
        <v>3719</v>
      </c>
      <c r="AD21" s="547">
        <v>3573</v>
      </c>
      <c r="AE21" s="547">
        <v>3370</v>
      </c>
      <c r="AF21" s="547">
        <v>3257</v>
      </c>
      <c r="AG21" s="547">
        <v>3220</v>
      </c>
    </row>
    <row r="22" spans="2:33" x14ac:dyDescent="0.25">
      <c r="B22" s="214" t="s">
        <v>39</v>
      </c>
      <c r="C22" s="13">
        <v>1207</v>
      </c>
      <c r="D22" s="14">
        <v>552</v>
      </c>
      <c r="E22" s="14">
        <v>227</v>
      </c>
      <c r="F22" s="635">
        <f t="shared" si="2"/>
        <v>19.862468931234467</v>
      </c>
      <c r="G22" s="13">
        <f>SUM(T.XXII!C22)</f>
        <v>776</v>
      </c>
      <c r="H22" s="14">
        <f>SUM(T.XXII!D22)</f>
        <v>534</v>
      </c>
      <c r="I22" s="14">
        <f>SUM(T.XXII!E22)</f>
        <v>223</v>
      </c>
      <c r="J22" s="635">
        <f t="shared" si="3"/>
        <v>29.456185567010309</v>
      </c>
      <c r="K22" s="13">
        <f t="shared" si="11"/>
        <v>-431</v>
      </c>
      <c r="L22" s="14">
        <f t="shared" si="4"/>
        <v>-18</v>
      </c>
      <c r="M22" s="14">
        <f t="shared" si="5"/>
        <v>-4</v>
      </c>
      <c r="N22" s="636">
        <f t="shared" si="6"/>
        <v>9.5937166357758414</v>
      </c>
      <c r="O22" s="220">
        <f t="shared" si="12"/>
        <v>-35.708367854183926</v>
      </c>
      <c r="P22" s="100">
        <f t="shared" si="7"/>
        <v>-3.2608695652173911</v>
      </c>
      <c r="Q22" s="100">
        <f t="shared" si="8"/>
        <v>-1.7621145374449341</v>
      </c>
      <c r="R22" s="39">
        <f t="shared" si="13"/>
        <v>48.300725700264621</v>
      </c>
      <c r="T22" s="14">
        <f t="shared" si="9"/>
        <v>22858</v>
      </c>
      <c r="U22" s="547">
        <v>4010</v>
      </c>
      <c r="V22" s="547">
        <v>4033</v>
      </c>
      <c r="W22" s="547">
        <v>3916</v>
      </c>
      <c r="X22" s="547">
        <v>3768</v>
      </c>
      <c r="Y22" s="547">
        <v>3585</v>
      </c>
      <c r="Z22" s="547">
        <v>3546</v>
      </c>
      <c r="AA22" s="14">
        <f t="shared" si="10"/>
        <v>23974</v>
      </c>
      <c r="AB22" s="547">
        <v>4242</v>
      </c>
      <c r="AC22" s="547">
        <v>4175</v>
      </c>
      <c r="AD22" s="547">
        <v>4121</v>
      </c>
      <c r="AE22" s="547">
        <v>3953</v>
      </c>
      <c r="AF22" s="547">
        <v>3796</v>
      </c>
      <c r="AG22" s="547">
        <v>3687</v>
      </c>
    </row>
    <row r="23" spans="2:33" x14ac:dyDescent="0.25">
      <c r="B23" s="215" t="s">
        <v>40</v>
      </c>
      <c r="C23" s="123">
        <v>394</v>
      </c>
      <c r="D23" s="124">
        <v>283</v>
      </c>
      <c r="E23" s="14">
        <v>151</v>
      </c>
      <c r="F23" s="660">
        <f t="shared" si="2"/>
        <v>60.1243654822335</v>
      </c>
      <c r="G23" s="123">
        <f>SUM(T.XXII!C23)</f>
        <v>374</v>
      </c>
      <c r="H23" s="124">
        <f>SUM(T.XXII!D23)</f>
        <v>278</v>
      </c>
      <c r="I23" s="14">
        <f>SUM(T.XXII!E23)</f>
        <v>168</v>
      </c>
      <c r="J23" s="660">
        <f t="shared" si="3"/>
        <v>58.44385026737968</v>
      </c>
      <c r="K23" s="123">
        <f t="shared" si="11"/>
        <v>-20</v>
      </c>
      <c r="L23" s="124">
        <f t="shared" si="4"/>
        <v>-5</v>
      </c>
      <c r="M23" s="14">
        <f t="shared" si="5"/>
        <v>17</v>
      </c>
      <c r="N23" s="636">
        <f t="shared" si="6"/>
        <v>-1.6805152148538198</v>
      </c>
      <c r="O23" s="221">
        <f t="shared" si="12"/>
        <v>-5.0761421319796955</v>
      </c>
      <c r="P23" s="222">
        <f t="shared" si="7"/>
        <v>-1.7667844522968199</v>
      </c>
      <c r="Q23" s="100">
        <f t="shared" si="8"/>
        <v>11.258278145695364</v>
      </c>
      <c r="R23" s="39">
        <f t="shared" si="13"/>
        <v>-2.7950651975702017</v>
      </c>
      <c r="T23" s="124">
        <f t="shared" si="9"/>
        <v>21858</v>
      </c>
      <c r="U23" s="547">
        <v>3882</v>
      </c>
      <c r="V23" s="547">
        <v>3835</v>
      </c>
      <c r="W23" s="547">
        <v>3682</v>
      </c>
      <c r="X23" s="547">
        <v>3557</v>
      </c>
      <c r="Y23" s="547">
        <v>3487</v>
      </c>
      <c r="Z23" s="547">
        <v>3415</v>
      </c>
      <c r="AA23" s="124">
        <f t="shared" si="10"/>
        <v>23689</v>
      </c>
      <c r="AB23" s="547">
        <v>4236</v>
      </c>
      <c r="AC23" s="547">
        <v>4155</v>
      </c>
      <c r="AD23" s="547">
        <v>4045</v>
      </c>
      <c r="AE23" s="547">
        <v>3849</v>
      </c>
      <c r="AF23" s="547">
        <v>3670</v>
      </c>
      <c r="AG23" s="547">
        <v>3734</v>
      </c>
    </row>
    <row r="24" spans="2:33" x14ac:dyDescent="0.25">
      <c r="B24" s="215" t="s">
        <v>41</v>
      </c>
      <c r="C24" s="123">
        <v>1280</v>
      </c>
      <c r="D24" s="124">
        <v>879</v>
      </c>
      <c r="E24" s="14">
        <v>410</v>
      </c>
      <c r="F24" s="660">
        <f t="shared" si="2"/>
        <v>20.328906249999999</v>
      </c>
      <c r="G24" s="123">
        <f>SUM(T.XXII!C24)</f>
        <v>1377</v>
      </c>
      <c r="H24" s="124">
        <f>SUM(T.XXII!D24)</f>
        <v>801</v>
      </c>
      <c r="I24" s="14">
        <f>SUM(T.XXII!E24)</f>
        <v>314</v>
      </c>
      <c r="J24" s="660">
        <f t="shared" si="3"/>
        <v>17.130718954248366</v>
      </c>
      <c r="K24" s="123">
        <f t="shared" si="11"/>
        <v>97</v>
      </c>
      <c r="L24" s="124">
        <f t="shared" si="4"/>
        <v>-78</v>
      </c>
      <c r="M24" s="14">
        <f t="shared" si="5"/>
        <v>-96</v>
      </c>
      <c r="N24" s="636">
        <f t="shared" si="6"/>
        <v>-3.1981872957516337</v>
      </c>
      <c r="O24" s="221">
        <f t="shared" si="12"/>
        <v>7.5781249999999991</v>
      </c>
      <c r="P24" s="222">
        <f t="shared" si="7"/>
        <v>-8.8737201365187719</v>
      </c>
      <c r="Q24" s="100">
        <f t="shared" si="8"/>
        <v>-23.414634146341466</v>
      </c>
      <c r="R24" s="39">
        <f t="shared" si="13"/>
        <v>-15.732215282126328</v>
      </c>
      <c r="T24" s="124">
        <f t="shared" si="9"/>
        <v>23589</v>
      </c>
      <c r="U24" s="547">
        <v>4263</v>
      </c>
      <c r="V24" s="547">
        <v>4177</v>
      </c>
      <c r="W24" s="547">
        <v>4061</v>
      </c>
      <c r="X24" s="547">
        <v>3785</v>
      </c>
      <c r="Y24" s="547">
        <v>3659</v>
      </c>
      <c r="Z24" s="547">
        <v>3644</v>
      </c>
      <c r="AA24" s="124">
        <f t="shared" si="10"/>
        <v>26021</v>
      </c>
      <c r="AB24" s="547">
        <v>4810</v>
      </c>
      <c r="AC24" s="547">
        <v>4602</v>
      </c>
      <c r="AD24" s="547">
        <v>4469</v>
      </c>
      <c r="AE24" s="547">
        <v>4250</v>
      </c>
      <c r="AF24" s="547">
        <v>3993</v>
      </c>
      <c r="AG24" s="547">
        <v>3897</v>
      </c>
    </row>
    <row r="25" spans="2:33" x14ac:dyDescent="0.25">
      <c r="B25" s="215" t="s">
        <v>42</v>
      </c>
      <c r="C25" s="123">
        <v>1004</v>
      </c>
      <c r="D25" s="124">
        <v>450</v>
      </c>
      <c r="E25" s="14">
        <v>159</v>
      </c>
      <c r="F25" s="660">
        <f t="shared" si="2"/>
        <v>21.013944223107568</v>
      </c>
      <c r="G25" s="123">
        <f>SUM(T.XXII!C25)</f>
        <v>989</v>
      </c>
      <c r="H25" s="124">
        <f>SUM(T.XXII!D25)</f>
        <v>488</v>
      </c>
      <c r="I25" s="14">
        <f>SUM(T.XXII!E25)</f>
        <v>194</v>
      </c>
      <c r="J25" s="660">
        <f t="shared" si="3"/>
        <v>20.364004044489384</v>
      </c>
      <c r="K25" s="123">
        <f t="shared" si="11"/>
        <v>-15</v>
      </c>
      <c r="L25" s="124">
        <f t="shared" si="4"/>
        <v>38</v>
      </c>
      <c r="M25" s="14">
        <f t="shared" si="5"/>
        <v>35</v>
      </c>
      <c r="N25" s="636">
        <f t="shared" si="6"/>
        <v>-0.64994017861818421</v>
      </c>
      <c r="O25" s="221">
        <f t="shared" si="12"/>
        <v>-1.4940239043824701</v>
      </c>
      <c r="P25" s="222">
        <f t="shared" si="7"/>
        <v>8.4444444444444446</v>
      </c>
      <c r="Q25" s="100">
        <f t="shared" si="8"/>
        <v>22.012578616352201</v>
      </c>
      <c r="R25" s="39">
        <f t="shared" si="13"/>
        <v>-3.0928995133787893</v>
      </c>
      <c r="T25" s="124">
        <f t="shared" si="9"/>
        <v>20140</v>
      </c>
      <c r="U25" s="547">
        <v>3555</v>
      </c>
      <c r="V25" s="547">
        <v>3511</v>
      </c>
      <c r="W25" s="547">
        <v>3389</v>
      </c>
      <c r="X25" s="547">
        <v>3289</v>
      </c>
      <c r="Y25" s="547">
        <v>3192</v>
      </c>
      <c r="Z25" s="547">
        <v>3204</v>
      </c>
      <c r="AA25" s="124">
        <f t="shared" si="10"/>
        <v>21098</v>
      </c>
      <c r="AB25" s="547">
        <v>3618</v>
      </c>
      <c r="AC25" s="547">
        <v>3649</v>
      </c>
      <c r="AD25" s="547">
        <v>3529</v>
      </c>
      <c r="AE25" s="547">
        <v>3475</v>
      </c>
      <c r="AF25" s="547">
        <v>3434</v>
      </c>
      <c r="AG25" s="547">
        <v>3393</v>
      </c>
    </row>
    <row r="26" spans="2:33" x14ac:dyDescent="0.25">
      <c r="B26" s="215" t="s">
        <v>43</v>
      </c>
      <c r="C26" s="123">
        <v>2059</v>
      </c>
      <c r="D26" s="124">
        <v>455</v>
      </c>
      <c r="E26" s="14">
        <v>300</v>
      </c>
      <c r="F26" s="660">
        <f t="shared" si="2"/>
        <v>18.97425934919864</v>
      </c>
      <c r="G26" s="123">
        <f>SUM(T.XXII!C26)</f>
        <v>1962</v>
      </c>
      <c r="H26" s="124">
        <f>SUM(T.XXII!D26)</f>
        <v>396</v>
      </c>
      <c r="I26" s="14">
        <f>SUM(T.XXII!E26)</f>
        <v>325</v>
      </c>
      <c r="J26" s="660">
        <f t="shared" si="3"/>
        <v>18.989806320081549</v>
      </c>
      <c r="K26" s="123">
        <f t="shared" si="11"/>
        <v>-97</v>
      </c>
      <c r="L26" s="124">
        <f t="shared" si="4"/>
        <v>-59</v>
      </c>
      <c r="M26" s="14">
        <f t="shared" si="5"/>
        <v>25</v>
      </c>
      <c r="N26" s="636">
        <f t="shared" si="6"/>
        <v>1.5546970882908795E-2</v>
      </c>
      <c r="O26" s="221">
        <f t="shared" si="12"/>
        <v>-4.7110247693054879</v>
      </c>
      <c r="P26" s="222">
        <f t="shared" si="7"/>
        <v>-12.967032967032969</v>
      </c>
      <c r="Q26" s="100">
        <f t="shared" si="8"/>
        <v>8.3333333333333321</v>
      </c>
      <c r="R26" s="39">
        <f t="shared" si="13"/>
        <v>8.1937168649301756E-2</v>
      </c>
      <c r="T26" s="124">
        <f t="shared" si="9"/>
        <v>37258</v>
      </c>
      <c r="U26" s="547">
        <v>6587</v>
      </c>
      <c r="V26" s="547">
        <v>6543</v>
      </c>
      <c r="W26" s="547">
        <v>6351</v>
      </c>
      <c r="X26" s="547">
        <v>6045</v>
      </c>
      <c r="Y26" s="547">
        <v>5949</v>
      </c>
      <c r="Z26" s="547">
        <v>5783</v>
      </c>
      <c r="AA26" s="124">
        <f t="shared" si="10"/>
        <v>39068</v>
      </c>
      <c r="AB26" s="547">
        <v>6791</v>
      </c>
      <c r="AC26" s="547">
        <v>6784</v>
      </c>
      <c r="AD26" s="547">
        <v>6635</v>
      </c>
      <c r="AE26" s="547">
        <v>6478</v>
      </c>
      <c r="AF26" s="547">
        <v>6255</v>
      </c>
      <c r="AG26" s="547">
        <v>6125</v>
      </c>
    </row>
    <row r="27" spans="2:33" x14ac:dyDescent="0.25">
      <c r="B27" s="215" t="s">
        <v>44</v>
      </c>
      <c r="C27" s="123">
        <v>1051</v>
      </c>
      <c r="D27" s="124">
        <v>430</v>
      </c>
      <c r="E27" s="14">
        <v>134</v>
      </c>
      <c r="F27" s="660">
        <f t="shared" si="2"/>
        <v>17.182683158896289</v>
      </c>
      <c r="G27" s="123">
        <f>SUM(T.XXII!C27)</f>
        <v>1358</v>
      </c>
      <c r="H27" s="124">
        <f>SUM(T.XXII!D27)</f>
        <v>404</v>
      </c>
      <c r="I27" s="14">
        <f>SUM(T.XXII!E27)</f>
        <v>108</v>
      </c>
      <c r="J27" s="660">
        <f t="shared" si="3"/>
        <v>12.722385861561119</v>
      </c>
      <c r="K27" s="123">
        <f t="shared" si="11"/>
        <v>307</v>
      </c>
      <c r="L27" s="124">
        <f t="shared" si="4"/>
        <v>-26</v>
      </c>
      <c r="M27" s="14">
        <f t="shared" si="5"/>
        <v>-26</v>
      </c>
      <c r="N27" s="636">
        <f t="shared" si="6"/>
        <v>-4.4602972973351704</v>
      </c>
      <c r="O27" s="221">
        <f>SUM(K27)/C27*100</f>
        <v>29.210275927687917</v>
      </c>
      <c r="P27" s="222">
        <f t="shared" si="7"/>
        <v>-6.0465116279069768</v>
      </c>
      <c r="Q27" s="100">
        <f t="shared" si="8"/>
        <v>-19.402985074626866</v>
      </c>
      <c r="R27" s="39">
        <f t="shared" si="13"/>
        <v>-25.958095462092391</v>
      </c>
      <c r="T27" s="124">
        <f t="shared" si="9"/>
        <v>17277</v>
      </c>
      <c r="U27" s="547">
        <v>2995</v>
      </c>
      <c r="V27" s="547">
        <v>3022</v>
      </c>
      <c r="W27" s="547">
        <v>2978</v>
      </c>
      <c r="X27" s="547">
        <v>2900</v>
      </c>
      <c r="Y27" s="547">
        <v>2739</v>
      </c>
      <c r="Z27" s="547">
        <v>2643</v>
      </c>
      <c r="AA27" s="124">
        <f t="shared" si="10"/>
        <v>18059</v>
      </c>
      <c r="AB27" s="547">
        <v>3149</v>
      </c>
      <c r="AC27" s="547">
        <v>3180</v>
      </c>
      <c r="AD27" s="547">
        <v>3122</v>
      </c>
      <c r="AE27" s="547">
        <v>3001</v>
      </c>
      <c r="AF27" s="547">
        <v>2859</v>
      </c>
      <c r="AG27" s="547">
        <v>2748</v>
      </c>
    </row>
    <row r="28" spans="2:33" x14ac:dyDescent="0.25">
      <c r="B28" s="215" t="s">
        <v>45</v>
      </c>
      <c r="C28" s="123">
        <v>999</v>
      </c>
      <c r="D28" s="124">
        <v>429</v>
      </c>
      <c r="E28" s="14">
        <v>220</v>
      </c>
      <c r="F28" s="660">
        <f t="shared" si="2"/>
        <v>15.8998998998999</v>
      </c>
      <c r="G28" s="123">
        <f>SUM(T.XXII!C28)</f>
        <v>1059</v>
      </c>
      <c r="H28" s="124">
        <f>SUM(T.XXII!D28)</f>
        <v>540</v>
      </c>
      <c r="I28" s="14">
        <f>SUM(T.XXII!E28)</f>
        <v>220</v>
      </c>
      <c r="J28" s="660">
        <f t="shared" si="3"/>
        <v>12.966005665722379</v>
      </c>
      <c r="K28" s="123">
        <f t="shared" si="11"/>
        <v>60</v>
      </c>
      <c r="L28" s="124">
        <f t="shared" si="4"/>
        <v>111</v>
      </c>
      <c r="M28" s="14">
        <f t="shared" si="5"/>
        <v>0</v>
      </c>
      <c r="N28" s="636">
        <f t="shared" si="6"/>
        <v>-2.9338942341775205</v>
      </c>
      <c r="O28" s="221">
        <f t="shared" si="12"/>
        <v>6.0060060060060056</v>
      </c>
      <c r="P28" s="222">
        <f t="shared" si="7"/>
        <v>25.874125874125873</v>
      </c>
      <c r="Q28" s="100">
        <f t="shared" si="8"/>
        <v>0</v>
      </c>
      <c r="R28" s="39">
        <f t="shared" si="13"/>
        <v>-18.452281163078212</v>
      </c>
      <c r="T28" s="124">
        <f t="shared" si="9"/>
        <v>13731</v>
      </c>
      <c r="U28" s="547">
        <v>2554</v>
      </c>
      <c r="V28" s="547">
        <v>2545</v>
      </c>
      <c r="W28" s="547">
        <v>2361</v>
      </c>
      <c r="X28" s="547">
        <v>2168</v>
      </c>
      <c r="Y28" s="547">
        <v>2096</v>
      </c>
      <c r="Z28" s="547">
        <v>2007</v>
      </c>
      <c r="AA28" s="124">
        <f t="shared" si="10"/>
        <v>15884</v>
      </c>
      <c r="AB28" s="547">
        <v>2821</v>
      </c>
      <c r="AC28" s="547">
        <v>2828</v>
      </c>
      <c r="AD28" s="547">
        <v>2756</v>
      </c>
      <c r="AE28" s="547">
        <v>2653</v>
      </c>
      <c r="AF28" s="547">
        <v>2472</v>
      </c>
      <c r="AG28" s="547">
        <v>2354</v>
      </c>
    </row>
    <row r="29" spans="2:33" x14ac:dyDescent="0.25">
      <c r="B29" s="215" t="s">
        <v>46</v>
      </c>
      <c r="C29" s="123">
        <v>1172</v>
      </c>
      <c r="D29" s="124">
        <v>512</v>
      </c>
      <c r="E29" s="14">
        <v>220</v>
      </c>
      <c r="F29" s="660">
        <f t="shared" si="2"/>
        <v>20.095563139931741</v>
      </c>
      <c r="G29" s="123">
        <f>SUM(T.XXII!C29)</f>
        <v>1283</v>
      </c>
      <c r="H29" s="124">
        <f>SUM(T.XXII!D29)</f>
        <v>645</v>
      </c>
      <c r="I29" s="14">
        <f>SUM(T.XXII!E29)</f>
        <v>257</v>
      </c>
      <c r="J29" s="660">
        <f t="shared" si="3"/>
        <v>16.563522992985192</v>
      </c>
      <c r="K29" s="123">
        <f t="shared" si="11"/>
        <v>111</v>
      </c>
      <c r="L29" s="124">
        <f t="shared" si="4"/>
        <v>133</v>
      </c>
      <c r="M29" s="14">
        <f t="shared" si="5"/>
        <v>37</v>
      </c>
      <c r="N29" s="636">
        <f t="shared" si="6"/>
        <v>-3.5320401469465494</v>
      </c>
      <c r="O29" s="221">
        <f t="shared" si="12"/>
        <v>9.4709897610921487</v>
      </c>
      <c r="P29" s="222">
        <f t="shared" si="7"/>
        <v>25.9765625</v>
      </c>
      <c r="Q29" s="100">
        <f t="shared" si="8"/>
        <v>16.818181818181817</v>
      </c>
      <c r="R29" s="39">
        <f t="shared" si="13"/>
        <v>-17.576218801890946</v>
      </c>
      <c r="T29" s="124">
        <f t="shared" si="9"/>
        <v>21251</v>
      </c>
      <c r="U29" s="547">
        <v>3876</v>
      </c>
      <c r="V29" s="547">
        <v>3745</v>
      </c>
      <c r="W29" s="547">
        <v>3599</v>
      </c>
      <c r="X29" s="547">
        <v>3404</v>
      </c>
      <c r="Y29" s="547">
        <v>3322</v>
      </c>
      <c r="Z29" s="547">
        <v>3305</v>
      </c>
      <c r="AA29" s="124">
        <f t="shared" si="10"/>
        <v>23552</v>
      </c>
      <c r="AB29" s="547">
        <v>4203</v>
      </c>
      <c r="AC29" s="547">
        <v>4161</v>
      </c>
      <c r="AD29" s="547">
        <v>3997</v>
      </c>
      <c r="AE29" s="547">
        <v>3841</v>
      </c>
      <c r="AF29" s="547">
        <v>3678</v>
      </c>
      <c r="AG29" s="547">
        <v>3672</v>
      </c>
    </row>
    <row r="30" spans="2:33" x14ac:dyDescent="0.25">
      <c r="B30" s="215" t="s">
        <v>47</v>
      </c>
      <c r="C30" s="123">
        <v>875</v>
      </c>
      <c r="D30" s="124">
        <v>379</v>
      </c>
      <c r="E30" s="14">
        <v>201</v>
      </c>
      <c r="F30" s="660">
        <f t="shared" si="2"/>
        <v>12.117714285714285</v>
      </c>
      <c r="G30" s="123">
        <f>SUM(T.XXII!C30)</f>
        <v>657</v>
      </c>
      <c r="H30" s="124">
        <f>SUM(T.XXII!D30)</f>
        <v>310</v>
      </c>
      <c r="I30" s="14">
        <f>SUM(T.XXII!E30)</f>
        <v>158</v>
      </c>
      <c r="J30" s="660">
        <f t="shared" si="3"/>
        <v>14.491628614916285</v>
      </c>
      <c r="K30" s="123">
        <f t="shared" si="11"/>
        <v>-218</v>
      </c>
      <c r="L30" s="124">
        <f t="shared" si="4"/>
        <v>-69</v>
      </c>
      <c r="M30" s="14">
        <f t="shared" si="5"/>
        <v>-43</v>
      </c>
      <c r="N30" s="636">
        <f t="shared" si="6"/>
        <v>2.373914329202</v>
      </c>
      <c r="O30" s="221">
        <f t="shared" si="12"/>
        <v>-24.914285714285715</v>
      </c>
      <c r="P30" s="222">
        <f t="shared" si="7"/>
        <v>-18.20580474934037</v>
      </c>
      <c r="Q30" s="100">
        <f t="shared" si="8"/>
        <v>-21.393034825870647</v>
      </c>
      <c r="R30" s="39">
        <f t="shared" si="13"/>
        <v>19.590446459037537</v>
      </c>
      <c r="T30" s="124">
        <f t="shared" si="9"/>
        <v>9521</v>
      </c>
      <c r="U30" s="547">
        <v>1678</v>
      </c>
      <c r="V30" s="547">
        <v>1696</v>
      </c>
      <c r="W30" s="547">
        <v>1620</v>
      </c>
      <c r="X30" s="547">
        <v>1555</v>
      </c>
      <c r="Y30" s="547">
        <v>1510</v>
      </c>
      <c r="Z30" s="547">
        <v>1462</v>
      </c>
      <c r="AA30" s="124">
        <f t="shared" si="10"/>
        <v>10603</v>
      </c>
      <c r="AB30" s="547">
        <v>1885</v>
      </c>
      <c r="AC30" s="547">
        <v>1874</v>
      </c>
      <c r="AD30" s="547">
        <v>1852</v>
      </c>
      <c r="AE30" s="547">
        <v>1788</v>
      </c>
      <c r="AF30" s="547">
        <v>1676</v>
      </c>
      <c r="AG30" s="547">
        <v>1528</v>
      </c>
    </row>
    <row r="31" spans="2:33" x14ac:dyDescent="0.25">
      <c r="B31" s="215" t="s">
        <v>48</v>
      </c>
      <c r="C31" s="123">
        <v>963</v>
      </c>
      <c r="D31" s="124">
        <v>230</v>
      </c>
      <c r="E31" s="14">
        <v>102</v>
      </c>
      <c r="F31" s="660">
        <f t="shared" si="2"/>
        <v>6.0010384215991692</v>
      </c>
      <c r="G31" s="123">
        <f>SUM(T.XXII!C31)</f>
        <v>675</v>
      </c>
      <c r="H31" s="124">
        <f>SUM(T.XXII!D31)</f>
        <v>256</v>
      </c>
      <c r="I31" s="14">
        <f>SUM(T.XXII!E31)</f>
        <v>83</v>
      </c>
      <c r="J31" s="660">
        <f t="shared" si="3"/>
        <v>7.2177777777777781</v>
      </c>
      <c r="K31" s="123">
        <f t="shared" si="11"/>
        <v>-288</v>
      </c>
      <c r="L31" s="124">
        <f t="shared" si="4"/>
        <v>26</v>
      </c>
      <c r="M31" s="14">
        <f t="shared" si="5"/>
        <v>-19</v>
      </c>
      <c r="N31" s="636">
        <f t="shared" si="6"/>
        <v>1.2167393561786088</v>
      </c>
      <c r="O31" s="221">
        <f t="shared" si="12"/>
        <v>-29.906542056074763</v>
      </c>
      <c r="P31" s="222">
        <f t="shared" si="7"/>
        <v>11.304347826086957</v>
      </c>
      <c r="Q31" s="100">
        <f t="shared" si="8"/>
        <v>-18.627450980392158</v>
      </c>
      <c r="R31" s="39">
        <f t="shared" si="13"/>
        <v>20.275480186883549</v>
      </c>
      <c r="T31" s="124">
        <f t="shared" si="9"/>
        <v>4872</v>
      </c>
      <c r="U31" s="547">
        <v>898</v>
      </c>
      <c r="V31" s="547">
        <v>865</v>
      </c>
      <c r="W31" s="547">
        <v>826</v>
      </c>
      <c r="X31" s="547">
        <v>779</v>
      </c>
      <c r="Y31" s="547">
        <v>770</v>
      </c>
      <c r="Z31" s="547">
        <v>734</v>
      </c>
      <c r="AA31" s="124">
        <f t="shared" si="10"/>
        <v>5779</v>
      </c>
      <c r="AB31" s="547">
        <v>1061</v>
      </c>
      <c r="AC31" s="547">
        <v>1044</v>
      </c>
      <c r="AD31" s="547">
        <v>1012</v>
      </c>
      <c r="AE31" s="547">
        <v>952</v>
      </c>
      <c r="AF31" s="547">
        <v>890</v>
      </c>
      <c r="AG31" s="547">
        <v>820</v>
      </c>
    </row>
    <row r="32" spans="2:33" x14ac:dyDescent="0.25">
      <c r="B32" s="215" t="s">
        <v>49</v>
      </c>
      <c r="C32" s="123">
        <v>972</v>
      </c>
      <c r="D32" s="124">
        <v>483</v>
      </c>
      <c r="E32" s="14">
        <v>219</v>
      </c>
      <c r="F32" s="660">
        <f t="shared" si="2"/>
        <v>21.228395061728396</v>
      </c>
      <c r="G32" s="123">
        <f>SUM(T.XXII!C32)</f>
        <v>756</v>
      </c>
      <c r="H32" s="124">
        <f>SUM(T.XXII!D32)</f>
        <v>461</v>
      </c>
      <c r="I32" s="14">
        <f>SUM(T.XXII!E32)</f>
        <v>161</v>
      </c>
      <c r="J32" s="660">
        <f t="shared" si="3"/>
        <v>24.533068783068781</v>
      </c>
      <c r="K32" s="123">
        <f t="shared" si="11"/>
        <v>-216</v>
      </c>
      <c r="L32" s="124">
        <f t="shared" si="4"/>
        <v>-22</v>
      </c>
      <c r="M32" s="14">
        <f t="shared" si="5"/>
        <v>-58</v>
      </c>
      <c r="N32" s="636">
        <f t="shared" si="6"/>
        <v>3.3046737213403858</v>
      </c>
      <c r="O32" s="221">
        <f t="shared" si="12"/>
        <v>-22.222222222222221</v>
      </c>
      <c r="P32" s="222">
        <f t="shared" si="7"/>
        <v>-4.5548654244306412</v>
      </c>
      <c r="Q32" s="100">
        <f t="shared" si="8"/>
        <v>-26.484018264840181</v>
      </c>
      <c r="R32" s="39">
        <f t="shared" si="13"/>
        <v>15.567232999626126</v>
      </c>
      <c r="T32" s="124">
        <f t="shared" si="9"/>
        <v>18547</v>
      </c>
      <c r="U32" s="547">
        <v>3257</v>
      </c>
      <c r="V32" s="547">
        <v>3211</v>
      </c>
      <c r="W32" s="547">
        <v>3152</v>
      </c>
      <c r="X32" s="547">
        <v>3058</v>
      </c>
      <c r="Y32" s="547">
        <v>2970</v>
      </c>
      <c r="Z32" s="547">
        <v>2899</v>
      </c>
      <c r="AA32" s="124">
        <f t="shared" si="10"/>
        <v>20634</v>
      </c>
      <c r="AB32" s="547">
        <v>3626</v>
      </c>
      <c r="AC32" s="547">
        <v>3533</v>
      </c>
      <c r="AD32" s="547">
        <v>3465</v>
      </c>
      <c r="AE32" s="547">
        <v>3422</v>
      </c>
      <c r="AF32" s="547">
        <v>3351</v>
      </c>
      <c r="AG32" s="547">
        <v>3237</v>
      </c>
    </row>
    <row r="33" spans="2:33" x14ac:dyDescent="0.25">
      <c r="B33" s="215" t="s">
        <v>50</v>
      </c>
      <c r="C33" s="123">
        <v>6810</v>
      </c>
      <c r="D33" s="124">
        <v>869</v>
      </c>
      <c r="E33" s="14">
        <v>253</v>
      </c>
      <c r="F33" s="660">
        <f t="shared" si="2"/>
        <v>6.0841409691629957</v>
      </c>
      <c r="G33" s="123">
        <f>SUM(T.XXII!C33)</f>
        <v>5138</v>
      </c>
      <c r="H33" s="124">
        <f>SUM(T.XXII!D33)</f>
        <v>670</v>
      </c>
      <c r="I33" s="14">
        <f>SUM(T.XXII!E33)</f>
        <v>273</v>
      </c>
      <c r="J33" s="660">
        <f t="shared" si="3"/>
        <v>7.6911249513429354</v>
      </c>
      <c r="K33" s="123">
        <f t="shared" si="11"/>
        <v>-1672</v>
      </c>
      <c r="L33" s="124">
        <f t="shared" si="4"/>
        <v>-199</v>
      </c>
      <c r="M33" s="14">
        <f t="shared" si="5"/>
        <v>20</v>
      </c>
      <c r="N33" s="636">
        <f t="shared" si="6"/>
        <v>1.6069839821799397</v>
      </c>
      <c r="O33" s="221">
        <f t="shared" si="12"/>
        <v>-24.552129221732745</v>
      </c>
      <c r="P33" s="222">
        <f t="shared" si="7"/>
        <v>-22.899884925201381</v>
      </c>
      <c r="Q33" s="100">
        <f t="shared" si="8"/>
        <v>7.9051383399209492</v>
      </c>
      <c r="R33" s="39">
        <f t="shared" si="13"/>
        <v>26.412668449413239</v>
      </c>
      <c r="T33" s="124">
        <f t="shared" si="9"/>
        <v>39517</v>
      </c>
      <c r="U33" s="547">
        <v>6815</v>
      </c>
      <c r="V33" s="547">
        <v>6770</v>
      </c>
      <c r="W33" s="547">
        <v>6726</v>
      </c>
      <c r="X33" s="547">
        <v>6491</v>
      </c>
      <c r="Y33" s="547">
        <v>6402</v>
      </c>
      <c r="Z33" s="547">
        <v>6313</v>
      </c>
      <c r="AA33" s="124">
        <f t="shared" si="10"/>
        <v>41433</v>
      </c>
      <c r="AB33" s="547">
        <v>7022</v>
      </c>
      <c r="AC33" s="547">
        <v>7036</v>
      </c>
      <c r="AD33" s="547">
        <v>7008</v>
      </c>
      <c r="AE33" s="547">
        <v>6857</v>
      </c>
      <c r="AF33" s="547">
        <v>6796</v>
      </c>
      <c r="AG33" s="547">
        <v>6714</v>
      </c>
    </row>
    <row r="34" spans="2:33" ht="15.75" thickBot="1" x14ac:dyDescent="0.3">
      <c r="B34" s="216" t="s">
        <v>51</v>
      </c>
      <c r="C34" s="125">
        <v>911</v>
      </c>
      <c r="D34" s="127">
        <v>374</v>
      </c>
      <c r="E34" s="21">
        <v>143</v>
      </c>
      <c r="F34" s="661">
        <f t="shared" si="2"/>
        <v>11.18331503841932</v>
      </c>
      <c r="G34" s="125">
        <f>SUM(T.XXII!C34)</f>
        <v>787</v>
      </c>
      <c r="H34" s="127">
        <f>SUM(T.XXII!D34)</f>
        <v>394</v>
      </c>
      <c r="I34" s="21">
        <f>SUM(T.XXII!E34)</f>
        <v>170</v>
      </c>
      <c r="J34" s="661">
        <f t="shared" si="3"/>
        <v>11.063532401524778</v>
      </c>
      <c r="K34" s="125">
        <f t="shared" si="11"/>
        <v>-124</v>
      </c>
      <c r="L34" s="127">
        <f t="shared" si="4"/>
        <v>20</v>
      </c>
      <c r="M34" s="21">
        <f t="shared" si="5"/>
        <v>27</v>
      </c>
      <c r="N34" s="663">
        <f t="shared" si="6"/>
        <v>-0.11978263689454138</v>
      </c>
      <c r="O34" s="223">
        <f t="shared" si="12"/>
        <v>-13.611416026344674</v>
      </c>
      <c r="P34" s="224">
        <f t="shared" si="7"/>
        <v>5.3475935828877006</v>
      </c>
      <c r="Q34" s="101">
        <f t="shared" si="8"/>
        <v>18.88111888111888</v>
      </c>
      <c r="R34" s="225">
        <f t="shared" si="13"/>
        <v>-1.071083453189313</v>
      </c>
      <c r="T34" s="124">
        <f t="shared" si="9"/>
        <v>8707</v>
      </c>
      <c r="U34" s="547">
        <v>1534</v>
      </c>
      <c r="V34" s="547">
        <v>1542</v>
      </c>
      <c r="W34" s="547">
        <v>1505</v>
      </c>
      <c r="X34" s="547">
        <v>1415</v>
      </c>
      <c r="Y34" s="547">
        <v>1392</v>
      </c>
      <c r="Z34" s="547">
        <v>1319</v>
      </c>
      <c r="AA34" s="124">
        <f t="shared" si="10"/>
        <v>10188</v>
      </c>
      <c r="AB34" s="547">
        <v>1785</v>
      </c>
      <c r="AC34" s="547">
        <v>1809</v>
      </c>
      <c r="AD34" s="547">
        <v>1758</v>
      </c>
      <c r="AE34" s="547">
        <v>1697</v>
      </c>
      <c r="AF34" s="547">
        <v>1621</v>
      </c>
      <c r="AG34" s="547">
        <v>1518</v>
      </c>
    </row>
    <row r="36" spans="2:33" x14ac:dyDescent="0.25">
      <c r="D36" s="441"/>
      <c r="H36" s="441"/>
      <c r="I36" s="441"/>
      <c r="K36" s="435"/>
    </row>
    <row r="37" spans="2:33" x14ac:dyDescent="0.25">
      <c r="G37" s="437"/>
    </row>
  </sheetData>
  <mergeCells count="18">
    <mergeCell ref="B6:B8"/>
    <mergeCell ref="C6:F6"/>
    <mergeCell ref="K6:N6"/>
    <mergeCell ref="O6:R6"/>
    <mergeCell ref="G7:G8"/>
    <mergeCell ref="H7:I7"/>
    <mergeCell ref="J7:J8"/>
    <mergeCell ref="C7:C8"/>
    <mergeCell ref="P7:Q7"/>
    <mergeCell ref="R7:R8"/>
    <mergeCell ref="G6:J6"/>
    <mergeCell ref="D7:E7"/>
    <mergeCell ref="F7:F8"/>
    <mergeCell ref="K7:K8"/>
    <mergeCell ref="L7:M7"/>
    <mergeCell ref="N7:N8"/>
    <mergeCell ref="O7:O8"/>
    <mergeCell ref="C5:I5"/>
  </mergeCells>
  <pageMargins left="0" right="0" top="1.3779527559055118" bottom="0" header="0" footer="0"/>
  <pageSetup paperSize="9" scale="4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E64"/>
  <sheetViews>
    <sheetView workbookViewId="0">
      <selection activeCell="B1" sqref="B1"/>
    </sheetView>
  </sheetViews>
  <sheetFormatPr defaultRowHeight="15" x14ac:dyDescent="0.25"/>
  <cols>
    <col min="1" max="1" width="3" style="88" customWidth="1"/>
    <col min="2" max="2" width="60" style="88" customWidth="1"/>
    <col min="3" max="3" width="10.7109375" style="88" customWidth="1"/>
    <col min="4" max="4" width="11.140625" style="88" customWidth="1"/>
    <col min="5" max="5" width="10.28515625" style="88" customWidth="1"/>
    <col min="6" max="6" width="6.42578125" style="88" customWidth="1"/>
    <col min="7" max="16384" width="9.140625" style="88"/>
  </cols>
  <sheetData>
    <row r="1" spans="2:5" ht="13.5" customHeight="1" x14ac:dyDescent="0.25"/>
    <row r="2" spans="2:5" x14ac:dyDescent="0.25">
      <c r="B2" s="296" t="s">
        <v>517</v>
      </c>
      <c r="C2" s="297"/>
      <c r="D2" s="297"/>
      <c r="E2" s="297"/>
    </row>
    <row r="3" spans="2:5" x14ac:dyDescent="0.25">
      <c r="B3" s="11" t="s">
        <v>311</v>
      </c>
      <c r="C3" s="165"/>
      <c r="D3" s="165"/>
      <c r="E3" s="165"/>
    </row>
    <row r="4" spans="2:5" ht="15.75" thickBot="1" x14ac:dyDescent="0.3">
      <c r="B4" s="11" t="s">
        <v>512</v>
      </c>
      <c r="C4" s="165"/>
      <c r="D4" s="165"/>
      <c r="E4" s="165"/>
    </row>
    <row r="5" spans="2:5" ht="45.75" thickBot="1" x14ac:dyDescent="0.3">
      <c r="B5" s="243" t="s">
        <v>205</v>
      </c>
      <c r="C5" s="244" t="s">
        <v>225</v>
      </c>
      <c r="D5" s="244" t="s">
        <v>441</v>
      </c>
      <c r="E5" s="245" t="s">
        <v>275</v>
      </c>
    </row>
    <row r="6" spans="2:5" ht="28.5" x14ac:dyDescent="0.25">
      <c r="B6" s="271" t="s">
        <v>270</v>
      </c>
      <c r="C6" s="272">
        <v>1</v>
      </c>
      <c r="D6" s="272">
        <f>SUM(D7:D10)</f>
        <v>148</v>
      </c>
      <c r="E6" s="285">
        <f>SUM(D6/D60)*100</f>
        <v>0.47541036266101316</v>
      </c>
    </row>
    <row r="7" spans="2:5" ht="30" x14ac:dyDescent="0.25">
      <c r="B7" s="232" t="s">
        <v>271</v>
      </c>
      <c r="C7" s="233">
        <v>11</v>
      </c>
      <c r="D7" s="233">
        <v>10</v>
      </c>
      <c r="E7" s="264">
        <f>SUM(D7)/D6*100</f>
        <v>6.756756756756757</v>
      </c>
    </row>
    <row r="8" spans="2:5" x14ac:dyDescent="0.25">
      <c r="B8" s="232" t="s">
        <v>226</v>
      </c>
      <c r="C8" s="233">
        <v>12</v>
      </c>
      <c r="D8" s="233">
        <v>56</v>
      </c>
      <c r="E8" s="264">
        <f>SUM(D8)/D6*100</f>
        <v>37.837837837837839</v>
      </c>
    </row>
    <row r="9" spans="2:5" x14ac:dyDescent="0.25">
      <c r="B9" s="232" t="s">
        <v>227</v>
      </c>
      <c r="C9" s="233">
        <v>13</v>
      </c>
      <c r="D9" s="233">
        <v>61</v>
      </c>
      <c r="E9" s="264">
        <f>SUM(D9)/D6*100</f>
        <v>41.216216216216218</v>
      </c>
    </row>
    <row r="10" spans="2:5" ht="30" x14ac:dyDescent="0.25">
      <c r="B10" s="232" t="s">
        <v>228</v>
      </c>
      <c r="C10" s="233">
        <v>14</v>
      </c>
      <c r="D10" s="233">
        <v>21</v>
      </c>
      <c r="E10" s="265">
        <f>SUM(D10)/D6*100</f>
        <v>14.189189189189189</v>
      </c>
    </row>
    <row r="11" spans="2:5" x14ac:dyDescent="0.25">
      <c r="B11" s="266" t="s">
        <v>215</v>
      </c>
      <c r="C11" s="269">
        <v>2</v>
      </c>
      <c r="D11" s="270">
        <f>SUM(D12:D17)</f>
        <v>1727</v>
      </c>
      <c r="E11" s="286">
        <f>SUM(D11/D60)*100</f>
        <v>5.5475249751052003</v>
      </c>
    </row>
    <row r="12" spans="2:5" x14ac:dyDescent="0.25">
      <c r="B12" s="232" t="s">
        <v>231</v>
      </c>
      <c r="C12" s="233">
        <v>21</v>
      </c>
      <c r="D12" s="151">
        <v>407</v>
      </c>
      <c r="E12" s="264">
        <f>SUM(D12)/D11*100</f>
        <v>23.566878980891719</v>
      </c>
    </row>
    <row r="13" spans="2:5" x14ac:dyDescent="0.25">
      <c r="B13" s="232" t="s">
        <v>232</v>
      </c>
      <c r="C13" s="233">
        <v>22</v>
      </c>
      <c r="D13" s="233">
        <v>330</v>
      </c>
      <c r="E13" s="264">
        <f>SUM(D13)/D11*100</f>
        <v>19.108280254777071</v>
      </c>
    </row>
    <row r="14" spans="2:5" x14ac:dyDescent="0.25">
      <c r="B14" s="232" t="s">
        <v>233</v>
      </c>
      <c r="C14" s="233">
        <v>23</v>
      </c>
      <c r="D14" s="151">
        <v>305</v>
      </c>
      <c r="E14" s="264">
        <f>SUM(D14)/D11*100</f>
        <v>17.660683265778808</v>
      </c>
    </row>
    <row r="15" spans="2:5" x14ac:dyDescent="0.25">
      <c r="B15" s="232" t="s">
        <v>234</v>
      </c>
      <c r="C15" s="233">
        <v>24</v>
      </c>
      <c r="D15" s="151">
        <v>477</v>
      </c>
      <c r="E15" s="264">
        <f>SUM(D15)/D11*100</f>
        <v>27.620150550086858</v>
      </c>
    </row>
    <row r="16" spans="2:5" x14ac:dyDescent="0.25">
      <c r="B16" s="232" t="s">
        <v>235</v>
      </c>
      <c r="C16" s="233">
        <v>25</v>
      </c>
      <c r="D16" s="233">
        <v>47</v>
      </c>
      <c r="E16" s="264">
        <f>SUM(D16)/D11*100</f>
        <v>2.7214823393167342</v>
      </c>
    </row>
    <row r="17" spans="2:5" x14ac:dyDescent="0.25">
      <c r="B17" s="232" t="s">
        <v>236</v>
      </c>
      <c r="C17" s="233">
        <v>26</v>
      </c>
      <c r="D17" s="151">
        <v>161</v>
      </c>
      <c r="E17" s="264">
        <f>SUM(D17)/D11*100</f>
        <v>9.3225246091488128</v>
      </c>
    </row>
    <row r="18" spans="2:5" x14ac:dyDescent="0.25">
      <c r="B18" s="266" t="s">
        <v>216</v>
      </c>
      <c r="C18" s="269">
        <v>3</v>
      </c>
      <c r="D18" s="270">
        <f>SUM(D19:D23)</f>
        <v>2641</v>
      </c>
      <c r="E18" s="286">
        <f>SUM(D18)/D60*100</f>
        <v>8.4835051877549716</v>
      </c>
    </row>
    <row r="19" spans="2:5" x14ac:dyDescent="0.25">
      <c r="B19" s="232" t="s">
        <v>237</v>
      </c>
      <c r="C19" s="233">
        <v>31</v>
      </c>
      <c r="D19" s="151">
        <v>625</v>
      </c>
      <c r="E19" s="264">
        <f>SUM(D19)/D18*100</f>
        <v>23.665278303672853</v>
      </c>
    </row>
    <row r="20" spans="2:5" x14ac:dyDescent="0.25">
      <c r="B20" s="232" t="s">
        <v>238</v>
      </c>
      <c r="C20" s="233">
        <v>32</v>
      </c>
      <c r="D20" s="151">
        <v>371</v>
      </c>
      <c r="E20" s="264">
        <f>SUM(D20)/D18*100</f>
        <v>14.047709201060204</v>
      </c>
    </row>
    <row r="21" spans="2:5" x14ac:dyDescent="0.25">
      <c r="B21" s="232" t="s">
        <v>239</v>
      </c>
      <c r="C21" s="233">
        <v>33</v>
      </c>
      <c r="D21" s="151">
        <v>1008</v>
      </c>
      <c r="E21" s="264">
        <f>SUM(D21)/D18*100</f>
        <v>38.167360848163575</v>
      </c>
    </row>
    <row r="22" spans="2:5" ht="30" x14ac:dyDescent="0.25">
      <c r="B22" s="232" t="s">
        <v>240</v>
      </c>
      <c r="C22" s="233">
        <v>34</v>
      </c>
      <c r="D22" s="151">
        <v>507</v>
      </c>
      <c r="E22" s="264">
        <f>SUM(D22)/D18*100</f>
        <v>19.197273759939417</v>
      </c>
    </row>
    <row r="23" spans="2:5" x14ac:dyDescent="0.25">
      <c r="B23" s="232" t="s">
        <v>241</v>
      </c>
      <c r="C23" s="233">
        <v>35</v>
      </c>
      <c r="D23" s="233">
        <v>130</v>
      </c>
      <c r="E23" s="264">
        <f>SUM(D23)/D18*100</f>
        <v>4.922377887163953</v>
      </c>
    </row>
    <row r="24" spans="2:5" x14ac:dyDescent="0.25">
      <c r="B24" s="266" t="s">
        <v>217</v>
      </c>
      <c r="C24" s="269">
        <v>4</v>
      </c>
      <c r="D24" s="270">
        <f>SUM(D25:D28)</f>
        <v>3851</v>
      </c>
      <c r="E24" s="286">
        <f>SUM(D24)/D60*100</f>
        <v>12.370306125726767</v>
      </c>
    </row>
    <row r="25" spans="2:5" x14ac:dyDescent="0.25">
      <c r="B25" s="232" t="s">
        <v>242</v>
      </c>
      <c r="C25" s="233">
        <v>41</v>
      </c>
      <c r="D25" s="151">
        <v>1838</v>
      </c>
      <c r="E25" s="264">
        <f>SUM(D25)/D24*100</f>
        <v>47.727862892755127</v>
      </c>
    </row>
    <row r="26" spans="2:5" x14ac:dyDescent="0.25">
      <c r="B26" s="232" t="s">
        <v>243</v>
      </c>
      <c r="C26" s="233">
        <v>42</v>
      </c>
      <c r="D26" s="233">
        <v>261</v>
      </c>
      <c r="E26" s="264">
        <f>SUM(D26)/D24*100</f>
        <v>6.7774603998961309</v>
      </c>
    </row>
    <row r="27" spans="2:5" ht="30" x14ac:dyDescent="0.25">
      <c r="B27" s="232" t="s">
        <v>244</v>
      </c>
      <c r="C27" s="233">
        <v>43</v>
      </c>
      <c r="D27" s="151">
        <v>1552</v>
      </c>
      <c r="E27" s="264">
        <f>SUM(D27)/D24*100</f>
        <v>40.301220462217607</v>
      </c>
    </row>
    <row r="28" spans="2:5" x14ac:dyDescent="0.25">
      <c r="B28" s="232" t="s">
        <v>245</v>
      </c>
      <c r="C28" s="233">
        <v>44</v>
      </c>
      <c r="D28" s="233">
        <v>200</v>
      </c>
      <c r="E28" s="264">
        <f>SUM(D28)/D24*100</f>
        <v>5.1934562451311344</v>
      </c>
    </row>
    <row r="29" spans="2:5" x14ac:dyDescent="0.25">
      <c r="B29" s="266" t="s">
        <v>218</v>
      </c>
      <c r="C29" s="269">
        <v>5</v>
      </c>
      <c r="D29" s="270">
        <f>SUM(D30:D33)</f>
        <v>6583</v>
      </c>
      <c r="E29" s="286">
        <f>SUM(D29)/D60*100</f>
        <v>21.146124441874658</v>
      </c>
    </row>
    <row r="30" spans="2:5" x14ac:dyDescent="0.25">
      <c r="B30" s="232" t="s">
        <v>246</v>
      </c>
      <c r="C30" s="233">
        <v>51</v>
      </c>
      <c r="D30" s="151">
        <v>3078</v>
      </c>
      <c r="E30" s="264">
        <f>SUM(D30)/D29*100</f>
        <v>46.756797812547468</v>
      </c>
    </row>
    <row r="31" spans="2:5" x14ac:dyDescent="0.25">
      <c r="B31" s="232" t="s">
        <v>247</v>
      </c>
      <c r="C31" s="233">
        <v>52</v>
      </c>
      <c r="D31" s="151">
        <v>3003</v>
      </c>
      <c r="E31" s="264">
        <f>SUM(D31)/D29*100</f>
        <v>45.617499620233936</v>
      </c>
    </row>
    <row r="32" spans="2:5" x14ac:dyDescent="0.25">
      <c r="B32" s="232" t="s">
        <v>248</v>
      </c>
      <c r="C32" s="233">
        <v>53</v>
      </c>
      <c r="D32" s="233">
        <v>340</v>
      </c>
      <c r="E32" s="264">
        <f>SUM(D32)/D29*100</f>
        <v>5.1648184718213574</v>
      </c>
    </row>
    <row r="33" spans="2:5" x14ac:dyDescent="0.25">
      <c r="B33" s="232" t="s">
        <v>249</v>
      </c>
      <c r="C33" s="233">
        <v>54</v>
      </c>
      <c r="D33" s="233">
        <v>162</v>
      </c>
      <c r="E33" s="264">
        <f>SUM(D33)/D29*100</f>
        <v>2.4608840953972351</v>
      </c>
    </row>
    <row r="34" spans="2:5" x14ac:dyDescent="0.25">
      <c r="B34" s="266" t="s">
        <v>219</v>
      </c>
      <c r="C34" s="269">
        <v>6</v>
      </c>
      <c r="D34" s="270">
        <f>SUM(D35:D37)</f>
        <v>230</v>
      </c>
      <c r="E34" s="286">
        <f>SUM(D34)/D60*100</f>
        <v>0.73881340143265561</v>
      </c>
    </row>
    <row r="35" spans="2:5" x14ac:dyDescent="0.25">
      <c r="B35" s="232" t="s">
        <v>250</v>
      </c>
      <c r="C35" s="233">
        <v>61</v>
      </c>
      <c r="D35" s="151">
        <v>168</v>
      </c>
      <c r="E35" s="264">
        <f>SUM(D35)/D34*100</f>
        <v>73.043478260869563</v>
      </c>
    </row>
    <row r="36" spans="2:5" x14ac:dyDescent="0.25">
      <c r="B36" s="232" t="s">
        <v>251</v>
      </c>
      <c r="C36" s="233">
        <v>62</v>
      </c>
      <c r="D36" s="233">
        <v>62</v>
      </c>
      <c r="E36" s="264">
        <f>SUM(D36)/D34*100</f>
        <v>26.956521739130434</v>
      </c>
    </row>
    <row r="37" spans="2:5" x14ac:dyDescent="0.25">
      <c r="B37" s="232" t="s">
        <v>252</v>
      </c>
      <c r="C37" s="233">
        <v>63</v>
      </c>
      <c r="D37" s="233">
        <v>0</v>
      </c>
      <c r="E37" s="264">
        <f>SUM(D37)/D34*100</f>
        <v>0</v>
      </c>
    </row>
    <row r="38" spans="2:5" x14ac:dyDescent="0.25">
      <c r="B38" s="266" t="s">
        <v>220</v>
      </c>
      <c r="C38" s="269">
        <v>7</v>
      </c>
      <c r="D38" s="270">
        <f>SUM(D39:D43)</f>
        <v>7396</v>
      </c>
      <c r="E38" s="286">
        <f>SUM(D38)/D60*100</f>
        <v>23.757669204330089</v>
      </c>
    </row>
    <row r="39" spans="2:5" x14ac:dyDescent="0.25">
      <c r="B39" s="232" t="s">
        <v>253</v>
      </c>
      <c r="C39" s="233">
        <v>71</v>
      </c>
      <c r="D39" s="151">
        <v>2984</v>
      </c>
      <c r="E39" s="264">
        <f>SUM(D39)/D38*100</f>
        <v>40.346133044889129</v>
      </c>
    </row>
    <row r="40" spans="2:5" x14ac:dyDescent="0.25">
      <c r="B40" s="232" t="s">
        <v>254</v>
      </c>
      <c r="C40" s="233">
        <v>72</v>
      </c>
      <c r="D40" s="151">
        <v>2122</v>
      </c>
      <c r="E40" s="264">
        <f>SUM(D40)/D38*100</f>
        <v>28.691184424012977</v>
      </c>
    </row>
    <row r="41" spans="2:5" x14ac:dyDescent="0.25">
      <c r="B41" s="232" t="s">
        <v>255</v>
      </c>
      <c r="C41" s="233">
        <v>73</v>
      </c>
      <c r="D41" s="151">
        <v>118</v>
      </c>
      <c r="E41" s="264">
        <f>SUM(D41)/D38*100</f>
        <v>1.59545700378583</v>
      </c>
    </row>
    <row r="42" spans="2:5" x14ac:dyDescent="0.25">
      <c r="B42" s="232" t="s">
        <v>256</v>
      </c>
      <c r="C42" s="233">
        <v>74</v>
      </c>
      <c r="D42" s="151">
        <v>665</v>
      </c>
      <c r="E42" s="264">
        <f>SUM(D42)/D38*100</f>
        <v>8.9913466738777714</v>
      </c>
    </row>
    <row r="43" spans="2:5" ht="30" x14ac:dyDescent="0.25">
      <c r="B43" s="232" t="s">
        <v>257</v>
      </c>
      <c r="C43" s="233">
        <v>75</v>
      </c>
      <c r="D43" s="151">
        <v>1507</v>
      </c>
      <c r="E43" s="264">
        <f>SUM(D43)/D38*100</f>
        <v>20.375878853434291</v>
      </c>
    </row>
    <row r="44" spans="2:5" x14ac:dyDescent="0.25">
      <c r="B44" s="266" t="s">
        <v>221</v>
      </c>
      <c r="C44" s="269">
        <v>8</v>
      </c>
      <c r="D44" s="270">
        <f>SUM(D45:D47)</f>
        <v>3563</v>
      </c>
      <c r="E44" s="286">
        <f>SUM(D44)/D60*100</f>
        <v>11.445183257845876</v>
      </c>
    </row>
    <row r="45" spans="2:5" x14ac:dyDescent="0.25">
      <c r="B45" s="232" t="s">
        <v>258</v>
      </c>
      <c r="C45" s="233">
        <v>81</v>
      </c>
      <c r="D45" s="151">
        <v>1708</v>
      </c>
      <c r="E45" s="264">
        <f>SUM(D45)/D44*100</f>
        <v>47.937131630648331</v>
      </c>
    </row>
    <row r="46" spans="2:5" x14ac:dyDescent="0.25">
      <c r="B46" s="232" t="s">
        <v>259</v>
      </c>
      <c r="C46" s="233">
        <v>82</v>
      </c>
      <c r="D46" s="233">
        <v>345</v>
      </c>
      <c r="E46" s="264">
        <f>SUM(D46)/D44*100</f>
        <v>9.6828515296098789</v>
      </c>
    </row>
    <row r="47" spans="2:5" x14ac:dyDescent="0.25">
      <c r="B47" s="232" t="s">
        <v>260</v>
      </c>
      <c r="C47" s="233">
        <v>83</v>
      </c>
      <c r="D47" s="151">
        <v>1510</v>
      </c>
      <c r="E47" s="264">
        <f>SUM(D47)/D44*100</f>
        <v>42.380016839741792</v>
      </c>
    </row>
    <row r="48" spans="2:5" x14ac:dyDescent="0.25">
      <c r="B48" s="266" t="s">
        <v>222</v>
      </c>
      <c r="C48" s="269">
        <v>9</v>
      </c>
      <c r="D48" s="270">
        <f>SUM(D49:D54)</f>
        <v>4992</v>
      </c>
      <c r="E48" s="286">
        <f>SUM(D48)/D60*100</f>
        <v>16.035463043268766</v>
      </c>
    </row>
    <row r="49" spans="2:5" x14ac:dyDescent="0.25">
      <c r="B49" s="232" t="s">
        <v>261</v>
      </c>
      <c r="C49" s="233">
        <v>91</v>
      </c>
      <c r="D49" s="151">
        <v>907</v>
      </c>
      <c r="E49" s="264">
        <f>SUM(D49)/D48*100</f>
        <v>18.169070512820511</v>
      </c>
    </row>
    <row r="50" spans="2:5" ht="30" x14ac:dyDescent="0.25">
      <c r="B50" s="232" t="s">
        <v>262</v>
      </c>
      <c r="C50" s="233">
        <v>92</v>
      </c>
      <c r="D50" s="233">
        <v>92</v>
      </c>
      <c r="E50" s="264">
        <f>SUM(D50)/D48*100</f>
        <v>1.8429487179487181</v>
      </c>
    </row>
    <row r="51" spans="2:5" ht="30" x14ac:dyDescent="0.25">
      <c r="B51" s="232" t="s">
        <v>263</v>
      </c>
      <c r="C51" s="233">
        <v>93</v>
      </c>
      <c r="D51" s="151">
        <v>2499</v>
      </c>
      <c r="E51" s="264">
        <f>SUM(D51)/D48*100</f>
        <v>50.060096153846153</v>
      </c>
    </row>
    <row r="52" spans="2:5" ht="30" x14ac:dyDescent="0.25">
      <c r="B52" s="232" t="s">
        <v>264</v>
      </c>
      <c r="C52" s="233">
        <v>94</v>
      </c>
      <c r="D52" s="233">
        <v>706</v>
      </c>
      <c r="E52" s="264">
        <f>SUM(D52)/D48*100</f>
        <v>14.142628205128204</v>
      </c>
    </row>
    <row r="53" spans="2:5" x14ac:dyDescent="0.25">
      <c r="B53" s="232" t="s">
        <v>265</v>
      </c>
      <c r="C53" s="233">
        <v>95</v>
      </c>
      <c r="D53" s="233">
        <v>0</v>
      </c>
      <c r="E53" s="264">
        <f>SUM(D53)/D48*100</f>
        <v>0</v>
      </c>
    </row>
    <row r="54" spans="2:5" x14ac:dyDescent="0.25">
      <c r="B54" s="232" t="s">
        <v>266</v>
      </c>
      <c r="C54" s="233">
        <v>96</v>
      </c>
      <c r="D54" s="151">
        <v>788</v>
      </c>
      <c r="E54" s="264">
        <f>SUM(D54)/D48*100</f>
        <v>15.785256410256409</v>
      </c>
    </row>
    <row r="55" spans="2:5" x14ac:dyDescent="0.25">
      <c r="B55" s="266" t="s">
        <v>229</v>
      </c>
      <c r="C55" s="269">
        <v>0</v>
      </c>
      <c r="D55" s="269">
        <f>SUM(D56:D58)</f>
        <v>0</v>
      </c>
      <c r="E55" s="286">
        <f>SUM(D55)/D60*100</f>
        <v>0</v>
      </c>
    </row>
    <row r="56" spans="2:5" x14ac:dyDescent="0.25">
      <c r="B56" s="232" t="s">
        <v>267</v>
      </c>
      <c r="C56" s="233">
        <v>1</v>
      </c>
      <c r="D56" s="233">
        <v>0</v>
      </c>
      <c r="E56" s="391" t="s">
        <v>128</v>
      </c>
    </row>
    <row r="57" spans="2:5" x14ac:dyDescent="0.25">
      <c r="B57" s="232" t="s">
        <v>268</v>
      </c>
      <c r="C57" s="233">
        <v>2</v>
      </c>
      <c r="D57" s="233">
        <v>0</v>
      </c>
      <c r="E57" s="391" t="s">
        <v>128</v>
      </c>
    </row>
    <row r="58" spans="2:5" ht="15.75" thickBot="1" x14ac:dyDescent="0.3">
      <c r="B58" s="235" t="s">
        <v>269</v>
      </c>
      <c r="C58" s="229">
        <v>3</v>
      </c>
      <c r="D58" s="229">
        <v>0</v>
      </c>
      <c r="E58" s="392" t="s">
        <v>128</v>
      </c>
    </row>
    <row r="59" spans="2:5" x14ac:dyDescent="0.25">
      <c r="B59" s="271" t="s">
        <v>276</v>
      </c>
      <c r="C59" s="272" t="s">
        <v>206</v>
      </c>
      <c r="D59" s="273">
        <v>0</v>
      </c>
      <c r="E59" s="285">
        <f>SUM(D59)/D61*100</f>
        <v>0</v>
      </c>
    </row>
    <row r="60" spans="2:5" ht="15.75" thickBot="1" x14ac:dyDescent="0.3">
      <c r="B60" s="274" t="s">
        <v>277</v>
      </c>
      <c r="C60" s="275" t="s">
        <v>207</v>
      </c>
      <c r="D60" s="276">
        <f>SUM(D6,D11,D18,D24,D29,D34,D38,D44,D48,D55)</f>
        <v>31131</v>
      </c>
      <c r="E60" s="288">
        <f>SUM(E6,E11,E18,E24,E29,E34,E38,E44,E48,E55)</f>
        <v>99.999999999999986</v>
      </c>
    </row>
    <row r="61" spans="2:5" ht="19.5" thickBot="1" x14ac:dyDescent="0.3">
      <c r="B61" s="277" t="s">
        <v>63</v>
      </c>
      <c r="C61" s="278" t="s">
        <v>208</v>
      </c>
      <c r="D61" s="279">
        <f>SUM(D59:D60)</f>
        <v>31131</v>
      </c>
      <c r="E61" s="280" t="s">
        <v>128</v>
      </c>
    </row>
    <row r="62" spans="2:5" x14ac:dyDescent="0.25">
      <c r="B62" s="239" t="s">
        <v>297</v>
      </c>
      <c r="C62" s="239"/>
      <c r="D62" s="239"/>
      <c r="E62" s="239"/>
    </row>
    <row r="63" spans="2:5" x14ac:dyDescent="0.25">
      <c r="B63" s="11" t="s">
        <v>273</v>
      </c>
      <c r="C63" s="11"/>
      <c r="D63" s="11"/>
      <c r="E63" s="11"/>
    </row>
    <row r="64" spans="2:5" x14ac:dyDescent="0.25">
      <c r="B64" s="11" t="s">
        <v>326</v>
      </c>
      <c r="C64" s="11"/>
      <c r="D64" s="11"/>
      <c r="E64" s="11"/>
    </row>
  </sheetData>
  <printOptions horizontalCentered="1"/>
  <pageMargins left="0" right="0" top="0.6692913385826772" bottom="0" header="0" footer="0"/>
  <pageSetup paperSize="9" scale="7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K25"/>
  <sheetViews>
    <sheetView zoomScale="90" zoomScaleNormal="90" workbookViewId="0">
      <selection activeCell="B1" sqref="B1"/>
    </sheetView>
  </sheetViews>
  <sheetFormatPr defaultRowHeight="15" x14ac:dyDescent="0.25"/>
  <cols>
    <col min="1" max="1" width="3" style="88" customWidth="1"/>
    <col min="2" max="2" width="39.42578125" style="88" customWidth="1"/>
    <col min="3" max="3" width="12.42578125" style="88" customWidth="1"/>
    <col min="4" max="5" width="10.85546875" style="88" customWidth="1"/>
    <col min="6" max="6" width="11.7109375" style="88" customWidth="1"/>
    <col min="7" max="7" width="10.85546875" style="88" customWidth="1"/>
    <col min="8" max="8" width="11.28515625" style="88" customWidth="1"/>
    <col min="9" max="9" width="10.7109375" style="88" bestFit="1" customWidth="1"/>
    <col min="10" max="10" width="8.140625" style="88" customWidth="1"/>
    <col min="11" max="16384" width="9.140625" style="88"/>
  </cols>
  <sheetData>
    <row r="1" spans="2:11" ht="13.5" customHeight="1" x14ac:dyDescent="0.25"/>
    <row r="2" spans="2:11" x14ac:dyDescent="0.25">
      <c r="B2" s="11" t="s">
        <v>381</v>
      </c>
      <c r="C2" s="11"/>
      <c r="D2" s="11"/>
      <c r="E2" s="11"/>
      <c r="F2" s="11"/>
      <c r="G2" s="11"/>
      <c r="H2" s="1"/>
      <c r="I2" s="1"/>
      <c r="J2" s="1"/>
    </row>
    <row r="3" spans="2:11" x14ac:dyDescent="0.25">
      <c r="B3" s="11" t="s">
        <v>518</v>
      </c>
      <c r="C3" s="11"/>
      <c r="D3" s="11"/>
      <c r="E3" s="11"/>
      <c r="F3" s="11"/>
      <c r="G3" s="11"/>
      <c r="H3" s="1"/>
      <c r="I3" s="1"/>
      <c r="J3" s="1"/>
    </row>
    <row r="4" spans="2:11" ht="11.25" customHeight="1" thickBot="1" x14ac:dyDescent="0.3">
      <c r="B4" s="11"/>
      <c r="C4" s="11"/>
      <c r="D4" s="11"/>
      <c r="E4" s="11"/>
      <c r="F4" s="11"/>
      <c r="G4" s="11"/>
      <c r="H4" s="1"/>
      <c r="I4" s="1"/>
      <c r="J4" s="1"/>
    </row>
    <row r="5" spans="2:11" ht="27.75" customHeight="1" x14ac:dyDescent="0.25">
      <c r="B5" s="884" t="s">
        <v>183</v>
      </c>
      <c r="C5" s="881" t="s">
        <v>360</v>
      </c>
      <c r="D5" s="882"/>
      <c r="E5" s="882"/>
      <c r="F5" s="899" t="s">
        <v>436</v>
      </c>
      <c r="G5" s="1061"/>
      <c r="H5" s="900"/>
    </row>
    <row r="6" spans="2:11" ht="49.5" customHeight="1" thickBot="1" x14ac:dyDescent="0.3">
      <c r="B6" s="885"/>
      <c r="C6" s="443" t="s">
        <v>211</v>
      </c>
      <c r="D6" s="445" t="s">
        <v>327</v>
      </c>
      <c r="E6" s="445" t="s">
        <v>328</v>
      </c>
      <c r="F6" s="443" t="s">
        <v>211</v>
      </c>
      <c r="G6" s="445" t="s">
        <v>327</v>
      </c>
      <c r="H6" s="444" t="s">
        <v>328</v>
      </c>
    </row>
    <row r="7" spans="2:11" ht="25.5" customHeight="1" thickBot="1" x14ac:dyDescent="0.3">
      <c r="B7" s="362" t="s">
        <v>4</v>
      </c>
      <c r="C7" s="712">
        <f>C8+C9+C19</f>
        <v>202.70999999999998</v>
      </c>
      <c r="D7" s="449">
        <v>100</v>
      </c>
      <c r="E7" s="457" t="s">
        <v>128</v>
      </c>
      <c r="F7" s="363">
        <f>F8+F9+F19</f>
        <v>156.51999999999998</v>
      </c>
      <c r="G7" s="449">
        <v>100</v>
      </c>
      <c r="H7" s="455" t="s">
        <v>128</v>
      </c>
    </row>
    <row r="8" spans="2:11" ht="27.75" customHeight="1" x14ac:dyDescent="0.25">
      <c r="B8" s="432" t="s">
        <v>19</v>
      </c>
      <c r="C8" s="433">
        <v>68.95</v>
      </c>
      <c r="D8" s="450">
        <f>C8*100/C7</f>
        <v>34.014108825415619</v>
      </c>
      <c r="E8" s="458" t="s">
        <v>128</v>
      </c>
      <c r="F8" s="442">
        <v>70.599999999999994</v>
      </c>
      <c r="G8" s="450">
        <f>F8*100/F7</f>
        <v>45.106056733963712</v>
      </c>
      <c r="H8" s="456" t="s">
        <v>128</v>
      </c>
    </row>
    <row r="9" spans="2:11" ht="36.75" customHeight="1" thickBot="1" x14ac:dyDescent="0.3">
      <c r="B9" s="713" t="s">
        <v>303</v>
      </c>
      <c r="C9" s="714">
        <f>C11+C12+C13+C14+C15+C16+C17+C18</f>
        <v>123.5</v>
      </c>
      <c r="D9" s="715">
        <f>C9*100/C7</f>
        <v>60.924473385624793</v>
      </c>
      <c r="E9" s="715">
        <v>100</v>
      </c>
      <c r="F9" s="714">
        <f>F11+F12+F13+F14+F15+F16+F17+F18</f>
        <v>74.78</v>
      </c>
      <c r="G9" s="715">
        <f>F9*100/F7</f>
        <v>47.77664196268848</v>
      </c>
      <c r="H9" s="716">
        <v>100</v>
      </c>
      <c r="J9" s="513"/>
      <c r="K9" s="441"/>
    </row>
    <row r="10" spans="2:11" ht="28.5" customHeight="1" thickBot="1" x14ac:dyDescent="0.3">
      <c r="B10" s="427" t="s">
        <v>305</v>
      </c>
      <c r="C10" s="428"/>
      <c r="D10" s="429"/>
      <c r="E10" s="461"/>
      <c r="F10" s="430"/>
      <c r="G10" s="429"/>
      <c r="H10" s="459"/>
    </row>
    <row r="11" spans="2:11" ht="29.25" customHeight="1" x14ac:dyDescent="0.25">
      <c r="B11" s="342" t="s">
        <v>302</v>
      </c>
      <c r="C11" s="425">
        <v>31.04</v>
      </c>
      <c r="D11" s="451">
        <f>C11*100/C7</f>
        <v>15.312515416111689</v>
      </c>
      <c r="E11" s="451">
        <f>SUM(C11)/C9*100</f>
        <v>25.133603238866399</v>
      </c>
      <c r="F11" s="446">
        <v>18.95</v>
      </c>
      <c r="G11" s="451">
        <f>F11*100/F7</f>
        <v>12.107078967544085</v>
      </c>
      <c r="H11" s="426">
        <f>SUM(F11)/F9*100</f>
        <v>25.341000267451193</v>
      </c>
    </row>
    <row r="12" spans="2:11" ht="26.25" customHeight="1" x14ac:dyDescent="0.25">
      <c r="B12" s="424" t="s">
        <v>304</v>
      </c>
      <c r="C12" s="438">
        <v>1.22</v>
      </c>
      <c r="D12" s="452">
        <f>C12*100/C7</f>
        <v>0.60184500024665788</v>
      </c>
      <c r="E12" s="452">
        <f>SUM(C12)/C9*100</f>
        <v>0.98785425101214575</v>
      </c>
      <c r="F12" s="439">
        <v>1.1399999999999999</v>
      </c>
      <c r="G12" s="452">
        <f>F12*100/F7</f>
        <v>0.72834142601584462</v>
      </c>
      <c r="H12" s="226">
        <f>SUM(F12)/F9*100</f>
        <v>1.5244717838994382</v>
      </c>
      <c r="J12" s="848">
        <f>SUM(E11:E18)</f>
        <v>100</v>
      </c>
      <c r="K12" s="848">
        <f>SUM(H11:H18)</f>
        <v>100</v>
      </c>
    </row>
    <row r="13" spans="2:11" ht="28.5" customHeight="1" x14ac:dyDescent="0.25">
      <c r="B13" s="227" t="s">
        <v>21</v>
      </c>
      <c r="C13" s="158">
        <v>9.8800000000000008</v>
      </c>
      <c r="D13" s="452">
        <f>C13*100/C7</f>
        <v>4.873957870849984</v>
      </c>
      <c r="E13" s="452">
        <f>SUM(C13)/C9*100</f>
        <v>8</v>
      </c>
      <c r="F13" s="447">
        <v>6.48</v>
      </c>
      <c r="G13" s="452">
        <f>F13*100/F7</f>
        <v>4.1400460005111173</v>
      </c>
      <c r="H13" s="226">
        <f>SUM(F13)/F9*100</f>
        <v>8.6654185611125971</v>
      </c>
      <c r="J13" s="848">
        <f>SUM(D8:D9,D19)</f>
        <v>100.00000000000001</v>
      </c>
      <c r="K13" s="848">
        <f>SUM(G8:G9,G19)</f>
        <v>100.00000000000001</v>
      </c>
    </row>
    <row r="14" spans="2:11" ht="27.75" customHeight="1" x14ac:dyDescent="0.25">
      <c r="B14" s="227" t="s">
        <v>22</v>
      </c>
      <c r="C14" s="158">
        <v>5.12</v>
      </c>
      <c r="D14" s="452">
        <f>C14*100/C7</f>
        <v>2.5257757387400721</v>
      </c>
      <c r="E14" s="452">
        <f>SUM(C14)/C9*100</f>
        <v>4.1457489878542511</v>
      </c>
      <c r="F14" s="439">
        <v>4.4800000000000004</v>
      </c>
      <c r="G14" s="452">
        <f>F14*100/F7</f>
        <v>2.8622540250447233</v>
      </c>
      <c r="H14" s="226">
        <f>SUM(F14)/F9*100</f>
        <v>5.9909066595346356</v>
      </c>
    </row>
    <row r="15" spans="2:11" ht="30" x14ac:dyDescent="0.25">
      <c r="B15" s="227" t="s">
        <v>212</v>
      </c>
      <c r="C15" s="158">
        <v>19.98</v>
      </c>
      <c r="D15" s="452">
        <f>C15*100/C7</f>
        <v>9.8564451679739538</v>
      </c>
      <c r="E15" s="452">
        <f>SUM(C15)/C9*100</f>
        <v>16.178137651821864</v>
      </c>
      <c r="F15" s="439">
        <v>23.54</v>
      </c>
      <c r="G15" s="452">
        <f>F15*100/F7</f>
        <v>15.03961155123946</v>
      </c>
      <c r="H15" s="226">
        <f>SUM(F15)/F9*100</f>
        <v>31.479005081572613</v>
      </c>
    </row>
    <row r="16" spans="2:11" ht="45" x14ac:dyDescent="0.25">
      <c r="B16" s="227" t="s">
        <v>23</v>
      </c>
      <c r="C16" s="158">
        <v>8.59</v>
      </c>
      <c r="D16" s="452">
        <f>C16*100/C7</f>
        <v>4.2375807804252386</v>
      </c>
      <c r="E16" s="452">
        <f>SUM(C16)/C9*100</f>
        <v>6.955465587044535</v>
      </c>
      <c r="F16" s="439">
        <v>8.7799999999999994</v>
      </c>
      <c r="G16" s="452">
        <f>F16*100/F7</f>
        <v>5.6095067722974701</v>
      </c>
      <c r="H16" s="226">
        <f>SUM(F16)/F9*100</f>
        <v>11.741107247927252</v>
      </c>
    </row>
    <row r="17" spans="2:10" ht="30" x14ac:dyDescent="0.25">
      <c r="B17" s="227" t="s">
        <v>24</v>
      </c>
      <c r="C17" s="158">
        <v>0.77</v>
      </c>
      <c r="D17" s="452">
        <f>C17*100/C7</f>
        <v>0.37985299195895617</v>
      </c>
      <c r="E17" s="452">
        <f>SUM(C17)/C9*100</f>
        <v>0.62348178137651822</v>
      </c>
      <c r="F17" s="439">
        <v>0.66</v>
      </c>
      <c r="G17" s="452">
        <f>F17*100/F7</f>
        <v>0.42167135190391009</v>
      </c>
      <c r="H17" s="226">
        <f>SUM(F17)/F9*100</f>
        <v>0.88258892752072748</v>
      </c>
    </row>
    <row r="18" spans="2:10" ht="30.75" customHeight="1" thickBot="1" x14ac:dyDescent="0.3">
      <c r="B18" s="431" t="s">
        <v>329</v>
      </c>
      <c r="C18" s="571">
        <v>46.9</v>
      </c>
      <c r="D18" s="453">
        <f>C18*100/C7</f>
        <v>23.136500419318239</v>
      </c>
      <c r="E18" s="453">
        <f>SUM(C18)/C9*100</f>
        <v>37.97570850202429</v>
      </c>
      <c r="F18" s="448">
        <v>10.75</v>
      </c>
      <c r="G18" s="453">
        <f>F18*100/F7</f>
        <v>6.8681318681318686</v>
      </c>
      <c r="H18" s="228">
        <f>SUM(F18)/F9*100</f>
        <v>14.375501470981543</v>
      </c>
    </row>
    <row r="19" spans="2:10" ht="24" customHeight="1" thickBot="1" x14ac:dyDescent="0.3">
      <c r="B19" s="460" t="s">
        <v>20</v>
      </c>
      <c r="C19" s="440">
        <v>10.26</v>
      </c>
      <c r="D19" s="454">
        <f>C19*100/C7</f>
        <v>5.0614177889595977</v>
      </c>
      <c r="E19" s="463" t="s">
        <v>128</v>
      </c>
      <c r="F19" s="833">
        <v>11.14</v>
      </c>
      <c r="G19" s="454">
        <f>F19*100/F7</f>
        <v>7.1173013033478156</v>
      </c>
      <c r="H19" s="462" t="s">
        <v>128</v>
      </c>
    </row>
    <row r="20" spans="2:10" ht="18" customHeight="1" x14ac:dyDescent="0.25">
      <c r="B20" s="155" t="s">
        <v>213</v>
      </c>
      <c r="C20" s="514"/>
      <c r="D20" s="514"/>
      <c r="E20" s="515"/>
      <c r="F20" s="515"/>
      <c r="G20" s="515"/>
      <c r="H20" s="1"/>
      <c r="I20" s="1"/>
      <c r="J20" s="1"/>
    </row>
    <row r="21" spans="2:10" ht="15.75" customHeight="1" x14ac:dyDescent="0.25">
      <c r="B21" s="155" t="s">
        <v>339</v>
      </c>
      <c r="C21" s="515"/>
      <c r="D21" s="515"/>
      <c r="E21" s="515"/>
      <c r="F21" s="515"/>
      <c r="G21" s="515"/>
      <c r="H21" s="1"/>
      <c r="I21" s="1"/>
      <c r="J21" s="1"/>
    </row>
    <row r="22" spans="2:10" x14ac:dyDescent="0.25">
      <c r="B22" s="11" t="s">
        <v>340</v>
      </c>
      <c r="C22" s="464"/>
      <c r="D22" s="11"/>
      <c r="E22" s="11"/>
      <c r="F22" s="156"/>
      <c r="G22" s="156"/>
    </row>
    <row r="23" spans="2:10" ht="18" x14ac:dyDescent="0.25">
      <c r="B23" s="155" t="s">
        <v>330</v>
      </c>
      <c r="F23" s="435"/>
      <c r="G23" s="465"/>
      <c r="H23" s="465"/>
    </row>
    <row r="24" spans="2:10" x14ac:dyDescent="0.25">
      <c r="B24" s="711" t="s">
        <v>420</v>
      </c>
      <c r="G24" s="465"/>
      <c r="H24" s="465"/>
    </row>
    <row r="25" spans="2:10" x14ac:dyDescent="0.25">
      <c r="B25" s="711" t="s">
        <v>421</v>
      </c>
    </row>
  </sheetData>
  <mergeCells count="3">
    <mergeCell ref="B5:B6"/>
    <mergeCell ref="C5:E5"/>
    <mergeCell ref="F5:H5"/>
  </mergeCells>
  <printOptions horizontalCentered="1"/>
  <pageMargins left="1.5748031496062993" right="0.59055118110236227" top="0" bottom="0" header="0" footer="0"/>
  <pageSetup paperSize="9" scale="8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H36"/>
  <sheetViews>
    <sheetView zoomScale="80" zoomScaleNormal="80" workbookViewId="0">
      <selection activeCell="B1" sqref="B1"/>
    </sheetView>
  </sheetViews>
  <sheetFormatPr defaultRowHeight="15" x14ac:dyDescent="0.25"/>
  <cols>
    <col min="1" max="1" width="4.7109375" style="11" customWidth="1"/>
    <col min="2" max="2" width="23.7109375" style="11" customWidth="1"/>
    <col min="3" max="4" width="17.85546875" style="11" customWidth="1"/>
    <col min="5" max="5" width="18.85546875" style="11" customWidth="1"/>
    <col min="6" max="6" width="18.5703125" style="11" customWidth="1"/>
    <col min="7" max="7" width="18.42578125" style="11" customWidth="1"/>
    <col min="8" max="8" width="18" style="11" customWidth="1"/>
    <col min="9" max="16384" width="9.140625" style="11"/>
  </cols>
  <sheetData>
    <row r="2" spans="2:8" x14ac:dyDescent="0.25">
      <c r="B2" s="11" t="s">
        <v>382</v>
      </c>
    </row>
    <row r="3" spans="2:8" x14ac:dyDescent="0.25">
      <c r="B3" s="11" t="s">
        <v>514</v>
      </c>
    </row>
    <row r="4" spans="2:8" ht="12.75" customHeight="1" thickBot="1" x14ac:dyDescent="0.3"/>
    <row r="5" spans="2:8" ht="25.5" customHeight="1" thickBot="1" x14ac:dyDescent="0.3">
      <c r="B5" s="865" t="s">
        <v>25</v>
      </c>
      <c r="C5" s="1062" t="s">
        <v>496</v>
      </c>
      <c r="D5" s="1063"/>
      <c r="E5" s="1063"/>
      <c r="F5" s="1063"/>
      <c r="G5" s="1063"/>
      <c r="H5" s="1064"/>
    </row>
    <row r="6" spans="2:8" ht="56.25" customHeight="1" x14ac:dyDescent="0.25">
      <c r="B6" s="907"/>
      <c r="C6" s="899" t="s">
        <v>55</v>
      </c>
      <c r="D6" s="1061"/>
      <c r="E6" s="201"/>
      <c r="F6" s="201"/>
      <c r="G6" s="201"/>
      <c r="H6" s="201"/>
    </row>
    <row r="7" spans="2:8" ht="80.25" customHeight="1" x14ac:dyDescent="0.25">
      <c r="B7" s="907"/>
      <c r="C7" s="1024" t="s">
        <v>52</v>
      </c>
      <c r="D7" s="918" t="s">
        <v>53</v>
      </c>
      <c r="E7" s="548" t="s">
        <v>54</v>
      </c>
      <c r="F7" s="548" t="s">
        <v>56</v>
      </c>
      <c r="G7" s="548" t="s">
        <v>57</v>
      </c>
      <c r="H7" s="548" t="s">
        <v>58</v>
      </c>
    </row>
    <row r="8" spans="2:8" ht="35.25" customHeight="1" thickBot="1" x14ac:dyDescent="0.3">
      <c r="B8" s="907"/>
      <c r="C8" s="872"/>
      <c r="D8" s="1059"/>
      <c r="E8" s="548"/>
      <c r="F8" s="548"/>
      <c r="G8" s="548"/>
      <c r="H8" s="548"/>
    </row>
    <row r="9" spans="2:8" ht="24" customHeight="1" thickBot="1" x14ac:dyDescent="0.3">
      <c r="B9" s="256" t="s">
        <v>26</v>
      </c>
      <c r="C9" s="51">
        <f t="shared" ref="C9:H9" si="0">SUM(C10:C34)</f>
        <v>2351</v>
      </c>
      <c r="D9" s="257">
        <f t="shared" si="0"/>
        <v>1019</v>
      </c>
      <c r="E9" s="258">
        <f t="shared" si="0"/>
        <v>5254</v>
      </c>
      <c r="F9" s="258">
        <f t="shared" si="0"/>
        <v>640</v>
      </c>
      <c r="G9" s="258">
        <f t="shared" si="0"/>
        <v>1162</v>
      </c>
      <c r="H9" s="258">
        <f t="shared" si="0"/>
        <v>1030</v>
      </c>
    </row>
    <row r="10" spans="2:8" x14ac:dyDescent="0.25">
      <c r="B10" s="62" t="s">
        <v>27</v>
      </c>
      <c r="C10" s="38">
        <v>48</v>
      </c>
      <c r="D10" s="219">
        <v>4</v>
      </c>
      <c r="E10" s="42">
        <v>100</v>
      </c>
      <c r="F10" s="42">
        <v>13</v>
      </c>
      <c r="G10" s="42">
        <v>20</v>
      </c>
      <c r="H10" s="42">
        <v>8</v>
      </c>
    </row>
    <row r="11" spans="2:8" x14ac:dyDescent="0.25">
      <c r="B11" s="12" t="s">
        <v>28</v>
      </c>
      <c r="C11" s="13">
        <v>84</v>
      </c>
      <c r="D11" s="163">
        <v>105</v>
      </c>
      <c r="E11" s="40">
        <v>195</v>
      </c>
      <c r="F11" s="40">
        <v>9</v>
      </c>
      <c r="G11" s="40">
        <v>54</v>
      </c>
      <c r="H11" s="40">
        <v>56</v>
      </c>
    </row>
    <row r="12" spans="2:8" x14ac:dyDescent="0.25">
      <c r="B12" s="12" t="s">
        <v>29</v>
      </c>
      <c r="C12" s="13">
        <v>187</v>
      </c>
      <c r="D12" s="163">
        <v>24</v>
      </c>
      <c r="E12" s="40">
        <v>215</v>
      </c>
      <c r="F12" s="40">
        <v>11</v>
      </c>
      <c r="G12" s="40">
        <v>44</v>
      </c>
      <c r="H12" s="40">
        <v>60</v>
      </c>
    </row>
    <row r="13" spans="2:8" x14ac:dyDescent="0.25">
      <c r="B13" s="12" t="s">
        <v>30</v>
      </c>
      <c r="C13" s="13">
        <v>229</v>
      </c>
      <c r="D13" s="163">
        <v>105</v>
      </c>
      <c r="E13" s="40">
        <v>478</v>
      </c>
      <c r="F13" s="40">
        <v>7</v>
      </c>
      <c r="G13" s="40">
        <v>45</v>
      </c>
      <c r="H13" s="40">
        <v>41</v>
      </c>
    </row>
    <row r="14" spans="2:8" x14ac:dyDescent="0.25">
      <c r="B14" s="12" t="s">
        <v>31</v>
      </c>
      <c r="C14" s="13">
        <v>115</v>
      </c>
      <c r="D14" s="163">
        <v>0</v>
      </c>
      <c r="E14" s="40">
        <v>139</v>
      </c>
      <c r="F14" s="40">
        <v>61</v>
      </c>
      <c r="G14" s="40">
        <v>104</v>
      </c>
      <c r="H14" s="40">
        <v>97</v>
      </c>
    </row>
    <row r="15" spans="2:8" x14ac:dyDescent="0.25">
      <c r="B15" s="12" t="s">
        <v>32</v>
      </c>
      <c r="C15" s="13">
        <v>94</v>
      </c>
      <c r="D15" s="163">
        <v>12</v>
      </c>
      <c r="E15" s="40">
        <v>254</v>
      </c>
      <c r="F15" s="40">
        <v>9</v>
      </c>
      <c r="G15" s="40">
        <v>31</v>
      </c>
      <c r="H15" s="40">
        <v>55</v>
      </c>
    </row>
    <row r="16" spans="2:8" x14ac:dyDescent="0.25">
      <c r="B16" s="12" t="s">
        <v>33</v>
      </c>
      <c r="C16" s="13">
        <v>16</v>
      </c>
      <c r="D16" s="163">
        <v>16</v>
      </c>
      <c r="E16" s="40">
        <v>90</v>
      </c>
      <c r="F16" s="40">
        <v>24</v>
      </c>
      <c r="G16" s="40">
        <v>30</v>
      </c>
      <c r="H16" s="40">
        <v>48</v>
      </c>
    </row>
    <row r="17" spans="2:8" x14ac:dyDescent="0.25">
      <c r="B17" s="12" t="s">
        <v>34</v>
      </c>
      <c r="C17" s="13">
        <v>28</v>
      </c>
      <c r="D17" s="163">
        <v>20</v>
      </c>
      <c r="E17" s="40">
        <v>76</v>
      </c>
      <c r="F17" s="40">
        <v>0</v>
      </c>
      <c r="G17" s="40">
        <v>47</v>
      </c>
      <c r="H17" s="40">
        <v>5</v>
      </c>
    </row>
    <row r="18" spans="2:8" x14ac:dyDescent="0.25">
      <c r="B18" s="12" t="s">
        <v>35</v>
      </c>
      <c r="C18" s="13">
        <v>52</v>
      </c>
      <c r="D18" s="163">
        <v>74</v>
      </c>
      <c r="E18" s="40">
        <v>385</v>
      </c>
      <c r="F18" s="40">
        <v>28</v>
      </c>
      <c r="G18" s="40">
        <v>69</v>
      </c>
      <c r="H18" s="40">
        <v>33</v>
      </c>
    </row>
    <row r="19" spans="2:8" x14ac:dyDescent="0.25">
      <c r="B19" s="12" t="s">
        <v>36</v>
      </c>
      <c r="C19" s="13">
        <v>132</v>
      </c>
      <c r="D19" s="163">
        <v>0</v>
      </c>
      <c r="E19" s="40">
        <v>205</v>
      </c>
      <c r="F19" s="40">
        <v>50</v>
      </c>
      <c r="G19" s="40">
        <v>12</v>
      </c>
      <c r="H19" s="40">
        <v>3</v>
      </c>
    </row>
    <row r="20" spans="2:8" x14ac:dyDescent="0.25">
      <c r="B20" s="12" t="s">
        <v>37</v>
      </c>
      <c r="C20" s="13">
        <v>120</v>
      </c>
      <c r="D20" s="163">
        <v>46</v>
      </c>
      <c r="E20" s="40">
        <v>212</v>
      </c>
      <c r="F20" s="40">
        <v>41</v>
      </c>
      <c r="G20" s="40">
        <v>91</v>
      </c>
      <c r="H20" s="40">
        <v>53</v>
      </c>
    </row>
    <row r="21" spans="2:8" x14ac:dyDescent="0.25">
      <c r="B21" s="12" t="s">
        <v>38</v>
      </c>
      <c r="C21" s="13">
        <v>97</v>
      </c>
      <c r="D21" s="163">
        <v>47</v>
      </c>
      <c r="E21" s="40">
        <v>360</v>
      </c>
      <c r="F21" s="40">
        <v>0</v>
      </c>
      <c r="G21" s="40">
        <v>67</v>
      </c>
      <c r="H21" s="40">
        <v>103</v>
      </c>
    </row>
    <row r="22" spans="2:8" x14ac:dyDescent="0.25">
      <c r="B22" s="12" t="s">
        <v>39</v>
      </c>
      <c r="C22" s="13">
        <v>224</v>
      </c>
      <c r="D22" s="163">
        <v>31</v>
      </c>
      <c r="E22" s="40">
        <v>208</v>
      </c>
      <c r="F22" s="40">
        <v>41</v>
      </c>
      <c r="G22" s="40">
        <v>60</v>
      </c>
      <c r="H22" s="40">
        <v>12</v>
      </c>
    </row>
    <row r="23" spans="2:8" x14ac:dyDescent="0.25">
      <c r="B23" s="18" t="s">
        <v>40</v>
      </c>
      <c r="C23" s="13">
        <v>111</v>
      </c>
      <c r="D23" s="163">
        <v>55</v>
      </c>
      <c r="E23" s="259">
        <v>92</v>
      </c>
      <c r="F23" s="40">
        <v>55</v>
      </c>
      <c r="G23" s="259">
        <v>48</v>
      </c>
      <c r="H23" s="40">
        <v>62</v>
      </c>
    </row>
    <row r="24" spans="2:8" x14ac:dyDescent="0.25">
      <c r="B24" s="18" t="s">
        <v>41</v>
      </c>
      <c r="C24" s="13">
        <v>160</v>
      </c>
      <c r="D24" s="163">
        <v>82</v>
      </c>
      <c r="E24" s="259">
        <v>325</v>
      </c>
      <c r="F24" s="40">
        <v>64</v>
      </c>
      <c r="G24" s="259">
        <v>46</v>
      </c>
      <c r="H24" s="40">
        <v>35</v>
      </c>
    </row>
    <row r="25" spans="2:8" x14ac:dyDescent="0.25">
      <c r="B25" s="18" t="s">
        <v>42</v>
      </c>
      <c r="C25" s="13">
        <v>80</v>
      </c>
      <c r="D25" s="163">
        <v>38</v>
      </c>
      <c r="E25" s="259">
        <v>197</v>
      </c>
      <c r="F25" s="40">
        <v>0</v>
      </c>
      <c r="G25" s="259">
        <v>50</v>
      </c>
      <c r="H25" s="40">
        <v>43</v>
      </c>
    </row>
    <row r="26" spans="2:8" x14ac:dyDescent="0.25">
      <c r="B26" s="18" t="s">
        <v>43</v>
      </c>
      <c r="C26" s="13">
        <v>99</v>
      </c>
      <c r="D26" s="163">
        <v>52</v>
      </c>
      <c r="E26" s="259">
        <v>255</v>
      </c>
      <c r="F26" s="40">
        <v>24</v>
      </c>
      <c r="G26" s="259">
        <v>54</v>
      </c>
      <c r="H26" s="40">
        <v>41</v>
      </c>
    </row>
    <row r="27" spans="2:8" x14ac:dyDescent="0.25">
      <c r="B27" s="18" t="s">
        <v>44</v>
      </c>
      <c r="C27" s="13">
        <v>118</v>
      </c>
      <c r="D27" s="163">
        <v>37</v>
      </c>
      <c r="E27" s="259">
        <v>128</v>
      </c>
      <c r="F27" s="40">
        <v>16</v>
      </c>
      <c r="G27" s="259">
        <v>65</v>
      </c>
      <c r="H27" s="40">
        <v>55</v>
      </c>
    </row>
    <row r="28" spans="2:8" x14ac:dyDescent="0.25">
      <c r="B28" s="18" t="s">
        <v>45</v>
      </c>
      <c r="C28" s="13">
        <v>123</v>
      </c>
      <c r="D28" s="163">
        <v>30</v>
      </c>
      <c r="E28" s="259">
        <v>228</v>
      </c>
      <c r="F28" s="40">
        <v>44</v>
      </c>
      <c r="G28" s="259">
        <v>37</v>
      </c>
      <c r="H28" s="40">
        <v>33</v>
      </c>
    </row>
    <row r="29" spans="2:8" x14ac:dyDescent="0.25">
      <c r="B29" s="18" t="s">
        <v>46</v>
      </c>
      <c r="C29" s="13">
        <v>40</v>
      </c>
      <c r="D29" s="163">
        <v>84</v>
      </c>
      <c r="E29" s="259">
        <v>437</v>
      </c>
      <c r="F29" s="40">
        <v>33</v>
      </c>
      <c r="G29" s="259">
        <v>39</v>
      </c>
      <c r="H29" s="40">
        <v>43</v>
      </c>
    </row>
    <row r="30" spans="2:8" x14ac:dyDescent="0.25">
      <c r="B30" s="18" t="s">
        <v>47</v>
      </c>
      <c r="C30" s="13">
        <v>29</v>
      </c>
      <c r="D30" s="163">
        <v>87</v>
      </c>
      <c r="E30" s="259">
        <v>146</v>
      </c>
      <c r="F30" s="40">
        <v>0</v>
      </c>
      <c r="G30" s="259">
        <v>19</v>
      </c>
      <c r="H30" s="40">
        <v>22</v>
      </c>
    </row>
    <row r="31" spans="2:8" x14ac:dyDescent="0.25">
      <c r="B31" s="18" t="s">
        <v>48</v>
      </c>
      <c r="C31" s="13">
        <v>9</v>
      </c>
      <c r="D31" s="163">
        <v>1</v>
      </c>
      <c r="E31" s="259">
        <v>20</v>
      </c>
      <c r="F31" s="40">
        <v>21</v>
      </c>
      <c r="G31" s="259">
        <v>8</v>
      </c>
      <c r="H31" s="40">
        <v>18</v>
      </c>
    </row>
    <row r="32" spans="2:8" x14ac:dyDescent="0.25">
      <c r="B32" s="18" t="s">
        <v>49</v>
      </c>
      <c r="C32" s="13">
        <v>49</v>
      </c>
      <c r="D32" s="163">
        <v>16</v>
      </c>
      <c r="E32" s="259">
        <v>54</v>
      </c>
      <c r="F32" s="40">
        <v>55</v>
      </c>
      <c r="G32" s="259">
        <v>36</v>
      </c>
      <c r="H32" s="40">
        <v>40</v>
      </c>
    </row>
    <row r="33" spans="2:8" x14ac:dyDescent="0.25">
      <c r="B33" s="18" t="s">
        <v>50</v>
      </c>
      <c r="C33" s="13">
        <v>75</v>
      </c>
      <c r="D33" s="163">
        <v>11</v>
      </c>
      <c r="E33" s="259">
        <v>317</v>
      </c>
      <c r="F33" s="40">
        <v>3</v>
      </c>
      <c r="G33" s="259">
        <v>63</v>
      </c>
      <c r="H33" s="40">
        <v>44</v>
      </c>
    </row>
    <row r="34" spans="2:8" ht="15.75" thickBot="1" x14ac:dyDescent="0.3">
      <c r="B34" s="19" t="s">
        <v>51</v>
      </c>
      <c r="C34" s="20">
        <v>32</v>
      </c>
      <c r="D34" s="164">
        <v>42</v>
      </c>
      <c r="E34" s="260">
        <v>138</v>
      </c>
      <c r="F34" s="43">
        <v>31</v>
      </c>
      <c r="G34" s="260">
        <v>23</v>
      </c>
      <c r="H34" s="43">
        <v>20</v>
      </c>
    </row>
    <row r="35" spans="2:8" x14ac:dyDescent="0.25">
      <c r="E35" s="57"/>
    </row>
    <row r="36" spans="2:8" x14ac:dyDescent="0.25">
      <c r="B36" s="58"/>
    </row>
  </sheetData>
  <mergeCells count="5">
    <mergeCell ref="C5:H5"/>
    <mergeCell ref="B5:B8"/>
    <mergeCell ref="C6:D6"/>
    <mergeCell ref="C7:C8"/>
    <mergeCell ref="D7:D8"/>
  </mergeCells>
  <pageMargins left="2.0866141732283467" right="0.6692913385826772" top="1.0236220472440944" bottom="0.31496062992125984" header="0.31496062992125984" footer="0.31496062992125984"/>
  <pageSetup paperSize="9"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U32"/>
  <sheetViews>
    <sheetView zoomScale="90" zoomScaleNormal="90" workbookViewId="0">
      <selection activeCell="B1" sqref="B1"/>
    </sheetView>
  </sheetViews>
  <sheetFormatPr defaultRowHeight="15" x14ac:dyDescent="0.25"/>
  <cols>
    <col min="1" max="1" width="3.5703125" style="11" customWidth="1"/>
    <col min="2" max="2" width="26.28515625" style="11" customWidth="1"/>
    <col min="3" max="3" width="13.42578125" style="11" customWidth="1"/>
    <col min="4" max="4" width="16.140625" style="11" customWidth="1"/>
    <col min="5" max="5" width="15.85546875" style="11" customWidth="1"/>
    <col min="6" max="13" width="2.5703125" style="11" customWidth="1"/>
    <col min="14" max="14" width="2.28515625" style="11" customWidth="1"/>
    <col min="15" max="15" width="11.42578125" style="11" customWidth="1"/>
    <col min="16" max="16" width="9.85546875" style="11" customWidth="1"/>
    <col min="17" max="17" width="9.7109375" style="11" customWidth="1"/>
    <col min="18" max="18" width="4.5703125" style="11" customWidth="1"/>
    <col min="19" max="16384" width="9.140625" style="11"/>
  </cols>
  <sheetData>
    <row r="2" spans="2:21" x14ac:dyDescent="0.25">
      <c r="B2" s="251" t="s">
        <v>519</v>
      </c>
      <c r="C2" s="251"/>
      <c r="D2" s="251"/>
      <c r="E2" s="251"/>
    </row>
    <row r="3" spans="2:21" ht="13.5" customHeight="1" x14ac:dyDescent="0.25">
      <c r="B3" s="155" t="s">
        <v>520</v>
      </c>
      <c r="C3" s="251"/>
      <c r="D3" s="251"/>
      <c r="E3" s="251"/>
    </row>
    <row r="4" spans="2:21" ht="12.75" customHeight="1" thickBot="1" x14ac:dyDescent="0.3">
      <c r="B4" s="240"/>
      <c r="C4" s="240"/>
      <c r="D4" s="240"/>
      <c r="E4" s="240"/>
    </row>
    <row r="5" spans="2:21" x14ac:dyDescent="0.25">
      <c r="B5" s="357"/>
      <c r="C5" s="358"/>
      <c r="D5" s="390" t="s">
        <v>62</v>
      </c>
      <c r="E5" s="389"/>
    </row>
    <row r="6" spans="2:21" ht="45.75" thickBot="1" x14ac:dyDescent="0.3">
      <c r="B6" s="386" t="s">
        <v>25</v>
      </c>
      <c r="C6" s="387" t="s">
        <v>298</v>
      </c>
      <c r="D6" s="387" t="s">
        <v>300</v>
      </c>
      <c r="E6" s="388" t="s">
        <v>299</v>
      </c>
    </row>
    <row r="7" spans="2:21" ht="24.75" customHeight="1" thickBot="1" x14ac:dyDescent="0.3">
      <c r="B7" s="252" t="s">
        <v>26</v>
      </c>
      <c r="C7" s="253">
        <f>SUM(C8:C32)</f>
        <v>835</v>
      </c>
      <c r="D7" s="254">
        <f>SUM(D8:D32)</f>
        <v>9</v>
      </c>
      <c r="E7" s="255">
        <f>SUM(E8:E32)</f>
        <v>826</v>
      </c>
      <c r="O7" s="816" t="s">
        <v>372</v>
      </c>
      <c r="P7" s="658" t="s">
        <v>351</v>
      </c>
      <c r="Q7" s="658" t="s">
        <v>352</v>
      </c>
      <c r="S7" s="812" t="s">
        <v>365</v>
      </c>
      <c r="T7" s="811" t="s">
        <v>351</v>
      </c>
      <c r="U7" s="811" t="s">
        <v>352</v>
      </c>
    </row>
    <row r="8" spans="2:21" x14ac:dyDescent="0.25">
      <c r="B8" s="246" t="s">
        <v>27</v>
      </c>
      <c r="C8" s="247">
        <f>SUM(D8:E8)</f>
        <v>0</v>
      </c>
      <c r="D8" s="248">
        <v>0</v>
      </c>
      <c r="E8" s="249">
        <v>0</v>
      </c>
      <c r="N8" s="156"/>
      <c r="O8" s="106" t="s">
        <v>457</v>
      </c>
      <c r="P8" s="14">
        <v>236</v>
      </c>
      <c r="Q8" s="14">
        <v>199</v>
      </c>
      <c r="S8" s="106">
        <v>2007</v>
      </c>
      <c r="T8" s="14">
        <v>479</v>
      </c>
      <c r="U8" s="14">
        <v>437</v>
      </c>
    </row>
    <row r="9" spans="2:21" x14ac:dyDescent="0.25">
      <c r="B9" s="241" t="s">
        <v>28</v>
      </c>
      <c r="C9" s="198">
        <f t="shared" ref="C9:C32" si="0">SUM(D9:E9)</f>
        <v>0</v>
      </c>
      <c r="D9" s="233">
        <v>0</v>
      </c>
      <c r="E9" s="234">
        <v>0</v>
      </c>
      <c r="N9" s="156"/>
      <c r="O9" s="106" t="s">
        <v>458</v>
      </c>
      <c r="P9" s="14">
        <v>1321</v>
      </c>
      <c r="Q9" s="14">
        <v>909</v>
      </c>
      <c r="S9" s="106">
        <v>2008</v>
      </c>
      <c r="T9" s="14">
        <v>4570</v>
      </c>
      <c r="U9" s="14">
        <v>2154</v>
      </c>
    </row>
    <row r="10" spans="2:21" x14ac:dyDescent="0.25">
      <c r="B10" s="241" t="s">
        <v>29</v>
      </c>
      <c r="C10" s="198">
        <f t="shared" si="0"/>
        <v>0</v>
      </c>
      <c r="D10" s="233">
        <v>0</v>
      </c>
      <c r="E10" s="234">
        <v>0</v>
      </c>
      <c r="O10" s="106" t="s">
        <v>459</v>
      </c>
      <c r="P10" s="14">
        <v>8218</v>
      </c>
      <c r="Q10" s="14">
        <v>4590</v>
      </c>
      <c r="S10" s="106">
        <v>2009</v>
      </c>
      <c r="T10" s="14">
        <v>9176</v>
      </c>
      <c r="U10" s="14">
        <v>6255</v>
      </c>
    </row>
    <row r="11" spans="2:21" x14ac:dyDescent="0.25">
      <c r="B11" s="241" t="s">
        <v>30</v>
      </c>
      <c r="C11" s="198">
        <f t="shared" si="0"/>
        <v>0</v>
      </c>
      <c r="D11" s="233">
        <v>0</v>
      </c>
      <c r="E11" s="234">
        <v>0</v>
      </c>
      <c r="O11" s="106" t="s">
        <v>460</v>
      </c>
      <c r="P11" s="14">
        <v>803</v>
      </c>
      <c r="Q11" s="14">
        <v>129</v>
      </c>
      <c r="S11" s="106">
        <v>2010</v>
      </c>
      <c r="T11" s="14">
        <v>1412</v>
      </c>
      <c r="U11" s="14">
        <v>1120</v>
      </c>
    </row>
    <row r="12" spans="2:21" x14ac:dyDescent="0.25">
      <c r="B12" s="241" t="s">
        <v>31</v>
      </c>
      <c r="C12" s="198">
        <f t="shared" si="0"/>
        <v>0</v>
      </c>
      <c r="D12" s="233">
        <v>0</v>
      </c>
      <c r="E12" s="234">
        <v>0</v>
      </c>
      <c r="O12" s="106" t="s">
        <v>461</v>
      </c>
      <c r="P12" s="14">
        <v>2044</v>
      </c>
      <c r="Q12" s="14">
        <v>1509</v>
      </c>
      <c r="S12" s="106">
        <v>2011</v>
      </c>
      <c r="T12" s="14">
        <v>2730</v>
      </c>
      <c r="U12" s="14">
        <v>2048</v>
      </c>
    </row>
    <row r="13" spans="2:21" x14ac:dyDescent="0.25">
      <c r="B13" s="241" t="s">
        <v>32</v>
      </c>
      <c r="C13" s="198">
        <f t="shared" si="0"/>
        <v>0</v>
      </c>
      <c r="D13" s="233">
        <v>0</v>
      </c>
      <c r="E13" s="234">
        <v>0</v>
      </c>
      <c r="O13" s="106" t="s">
        <v>462</v>
      </c>
      <c r="P13" s="14">
        <v>438</v>
      </c>
      <c r="Q13" s="14">
        <v>549</v>
      </c>
      <c r="S13" s="106">
        <v>2012</v>
      </c>
      <c r="T13" s="14">
        <v>1273</v>
      </c>
      <c r="U13" s="14">
        <v>1050</v>
      </c>
    </row>
    <row r="14" spans="2:21" x14ac:dyDescent="0.25">
      <c r="B14" s="241" t="s">
        <v>33</v>
      </c>
      <c r="C14" s="198">
        <f t="shared" si="0"/>
        <v>0</v>
      </c>
      <c r="D14" s="233">
        <v>0</v>
      </c>
      <c r="E14" s="234">
        <v>0</v>
      </c>
      <c r="O14" s="106" t="s">
        <v>463</v>
      </c>
      <c r="P14" s="14">
        <v>1134</v>
      </c>
      <c r="Q14" s="14">
        <v>590</v>
      </c>
      <c r="S14" s="106">
        <v>2013</v>
      </c>
      <c r="T14" s="14">
        <v>2106</v>
      </c>
      <c r="U14" s="14">
        <v>1235</v>
      </c>
    </row>
    <row r="15" spans="2:21" x14ac:dyDescent="0.25">
      <c r="B15" s="241" t="s">
        <v>34</v>
      </c>
      <c r="C15" s="198">
        <f t="shared" si="0"/>
        <v>0</v>
      </c>
      <c r="D15" s="233">
        <v>0</v>
      </c>
      <c r="E15" s="234">
        <v>0</v>
      </c>
      <c r="O15" s="106" t="s">
        <v>464</v>
      </c>
      <c r="P15" s="14">
        <v>809</v>
      </c>
      <c r="Q15" s="14">
        <v>378</v>
      </c>
      <c r="S15" s="106">
        <v>2014</v>
      </c>
      <c r="T15" s="14">
        <v>1311</v>
      </c>
      <c r="U15" s="14">
        <v>651</v>
      </c>
    </row>
    <row r="16" spans="2:21" x14ac:dyDescent="0.25">
      <c r="B16" s="241" t="s">
        <v>35</v>
      </c>
      <c r="C16" s="198">
        <f t="shared" si="0"/>
        <v>0</v>
      </c>
      <c r="D16" s="233">
        <v>0</v>
      </c>
      <c r="E16" s="234">
        <v>0</v>
      </c>
      <c r="O16" s="106" t="s">
        <v>465</v>
      </c>
      <c r="P16" s="14">
        <v>991</v>
      </c>
      <c r="Q16" s="14">
        <v>419</v>
      </c>
      <c r="S16" s="106">
        <v>2015</v>
      </c>
      <c r="T16" s="14">
        <v>1204</v>
      </c>
      <c r="U16" s="14">
        <v>1108</v>
      </c>
    </row>
    <row r="17" spans="2:21" x14ac:dyDescent="0.25">
      <c r="B17" s="241" t="s">
        <v>36</v>
      </c>
      <c r="C17" s="198">
        <f t="shared" si="0"/>
        <v>0</v>
      </c>
      <c r="D17" s="233">
        <v>0</v>
      </c>
      <c r="E17" s="234">
        <v>0</v>
      </c>
      <c r="O17" s="106" t="s">
        <v>466</v>
      </c>
      <c r="P17" s="14">
        <v>264</v>
      </c>
      <c r="Q17" s="14">
        <v>92</v>
      </c>
      <c r="S17" s="106">
        <v>2016</v>
      </c>
      <c r="T17" s="14">
        <v>720</v>
      </c>
      <c r="U17" s="14">
        <v>609</v>
      </c>
    </row>
    <row r="18" spans="2:21" x14ac:dyDescent="0.25">
      <c r="B18" s="241" t="s">
        <v>37</v>
      </c>
      <c r="C18" s="198">
        <f t="shared" si="0"/>
        <v>0</v>
      </c>
      <c r="D18" s="233">
        <v>0</v>
      </c>
      <c r="E18" s="234">
        <v>0</v>
      </c>
      <c r="O18" s="106" t="s">
        <v>467</v>
      </c>
      <c r="P18" s="14">
        <v>485</v>
      </c>
      <c r="Q18" s="14">
        <v>348</v>
      </c>
      <c r="R18" s="814"/>
      <c r="S18" s="106">
        <v>2017</v>
      </c>
      <c r="T18" s="14">
        <v>819</v>
      </c>
      <c r="U18" s="14">
        <v>557</v>
      </c>
    </row>
    <row r="19" spans="2:21" x14ac:dyDescent="0.25">
      <c r="B19" s="241" t="s">
        <v>38</v>
      </c>
      <c r="C19" s="198">
        <f t="shared" si="0"/>
        <v>230</v>
      </c>
      <c r="D19" s="233">
        <v>0</v>
      </c>
      <c r="E19" s="234">
        <v>230</v>
      </c>
      <c r="O19" s="106" t="s">
        <v>362</v>
      </c>
      <c r="P19" s="14">
        <v>323</v>
      </c>
      <c r="Q19" s="14">
        <v>358</v>
      </c>
      <c r="R19" s="814"/>
      <c r="S19" s="106">
        <v>2018</v>
      </c>
      <c r="T19" s="14">
        <v>587</v>
      </c>
      <c r="U19" s="14">
        <v>530</v>
      </c>
    </row>
    <row r="20" spans="2:21" x14ac:dyDescent="0.25">
      <c r="B20" s="241" t="s">
        <v>39</v>
      </c>
      <c r="C20" s="198">
        <f t="shared" si="0"/>
        <v>0</v>
      </c>
      <c r="D20" s="233">
        <v>0</v>
      </c>
      <c r="E20" s="234">
        <v>0</v>
      </c>
      <c r="O20" s="106" t="s">
        <v>435</v>
      </c>
      <c r="P20" s="106">
        <v>835</v>
      </c>
      <c r="Q20" s="106">
        <v>333</v>
      </c>
      <c r="S20" s="106">
        <v>2019</v>
      </c>
      <c r="T20" s="815" t="s">
        <v>128</v>
      </c>
      <c r="U20" s="815" t="s">
        <v>128</v>
      </c>
    </row>
    <row r="21" spans="2:21" x14ac:dyDescent="0.25">
      <c r="B21" s="241" t="s">
        <v>40</v>
      </c>
      <c r="C21" s="198">
        <f t="shared" si="0"/>
        <v>0</v>
      </c>
      <c r="D21" s="233">
        <v>0</v>
      </c>
      <c r="E21" s="234">
        <v>0</v>
      </c>
      <c r="O21" s="11" t="s">
        <v>456</v>
      </c>
    </row>
    <row r="22" spans="2:21" x14ac:dyDescent="0.25">
      <c r="B22" s="241" t="s">
        <v>41</v>
      </c>
      <c r="C22" s="198">
        <f t="shared" si="0"/>
        <v>0</v>
      </c>
      <c r="D22" s="233">
        <v>0</v>
      </c>
      <c r="E22" s="234">
        <v>0</v>
      </c>
    </row>
    <row r="23" spans="2:21" x14ac:dyDescent="0.25">
      <c r="B23" s="241" t="s">
        <v>42</v>
      </c>
      <c r="C23" s="198">
        <f t="shared" si="0"/>
        <v>0</v>
      </c>
      <c r="D23" s="233">
        <v>0</v>
      </c>
      <c r="E23" s="234">
        <v>0</v>
      </c>
    </row>
    <row r="24" spans="2:21" x14ac:dyDescent="0.25">
      <c r="B24" s="241" t="s">
        <v>43</v>
      </c>
      <c r="C24" s="198">
        <f t="shared" si="0"/>
        <v>0</v>
      </c>
      <c r="D24" s="233">
        <v>0</v>
      </c>
      <c r="E24" s="234">
        <v>0</v>
      </c>
    </row>
    <row r="25" spans="2:21" x14ac:dyDescent="0.25">
      <c r="B25" s="241" t="s">
        <v>44</v>
      </c>
      <c r="C25" s="198">
        <f t="shared" si="0"/>
        <v>9</v>
      </c>
      <c r="D25" s="233">
        <v>9</v>
      </c>
      <c r="E25" s="234">
        <v>0</v>
      </c>
    </row>
    <row r="26" spans="2:21" x14ac:dyDescent="0.25">
      <c r="B26" s="241" t="s">
        <v>45</v>
      </c>
      <c r="C26" s="198">
        <f t="shared" si="0"/>
        <v>0</v>
      </c>
      <c r="D26" s="233">
        <v>0</v>
      </c>
      <c r="E26" s="234">
        <v>0</v>
      </c>
    </row>
    <row r="27" spans="2:21" x14ac:dyDescent="0.25">
      <c r="B27" s="241" t="s">
        <v>46</v>
      </c>
      <c r="C27" s="198">
        <f t="shared" si="0"/>
        <v>0</v>
      </c>
      <c r="D27" s="233">
        <v>0</v>
      </c>
      <c r="E27" s="234">
        <v>0</v>
      </c>
    </row>
    <row r="28" spans="2:21" x14ac:dyDescent="0.25">
      <c r="B28" s="241" t="s">
        <v>47</v>
      </c>
      <c r="C28" s="198">
        <f t="shared" si="0"/>
        <v>0</v>
      </c>
      <c r="D28" s="233">
        <v>0</v>
      </c>
      <c r="E28" s="234">
        <v>0</v>
      </c>
    </row>
    <row r="29" spans="2:21" x14ac:dyDescent="0.25">
      <c r="B29" s="241" t="s">
        <v>48</v>
      </c>
      <c r="C29" s="198">
        <f t="shared" si="0"/>
        <v>350</v>
      </c>
      <c r="D29" s="233">
        <v>0</v>
      </c>
      <c r="E29" s="234">
        <v>350</v>
      </c>
    </row>
    <row r="30" spans="2:21" x14ac:dyDescent="0.25">
      <c r="B30" s="241" t="s">
        <v>49</v>
      </c>
      <c r="C30" s="198">
        <f t="shared" si="0"/>
        <v>20</v>
      </c>
      <c r="D30" s="233">
        <v>0</v>
      </c>
      <c r="E30" s="234">
        <v>20</v>
      </c>
    </row>
    <row r="31" spans="2:21" x14ac:dyDescent="0.25">
      <c r="B31" s="241" t="s">
        <v>50</v>
      </c>
      <c r="C31" s="198">
        <f t="shared" si="0"/>
        <v>226</v>
      </c>
      <c r="D31" s="233">
        <v>0</v>
      </c>
      <c r="E31" s="234">
        <v>226</v>
      </c>
    </row>
    <row r="32" spans="2:21" ht="15.75" thickBot="1" x14ac:dyDescent="0.3">
      <c r="B32" s="242" t="s">
        <v>51</v>
      </c>
      <c r="C32" s="199">
        <f t="shared" si="0"/>
        <v>0</v>
      </c>
      <c r="D32" s="229">
        <v>0</v>
      </c>
      <c r="E32" s="250">
        <v>0</v>
      </c>
    </row>
  </sheetData>
  <printOptions horizontalCentered="1" verticalCentered="1"/>
  <pageMargins left="1.7322834645669292" right="0" top="1.0236220472440944" bottom="0" header="0" footer="0"/>
  <pageSetup paperSize="9" scale="4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T31"/>
  <sheetViews>
    <sheetView zoomScale="90" zoomScaleNormal="90" workbookViewId="0">
      <selection activeCell="B1" sqref="B1"/>
    </sheetView>
  </sheetViews>
  <sheetFormatPr defaultRowHeight="15" x14ac:dyDescent="0.25"/>
  <cols>
    <col min="1" max="1" width="3.85546875" style="11" customWidth="1"/>
    <col min="2" max="2" width="35.28515625" style="11" customWidth="1"/>
    <col min="3" max="4" width="9.28515625" style="11" customWidth="1"/>
    <col min="5" max="5" width="8.5703125" style="11" customWidth="1"/>
    <col min="6" max="6" width="9" style="11" customWidth="1"/>
    <col min="7" max="7" width="8.7109375" style="11" customWidth="1"/>
    <col min="8" max="8" width="9.5703125" style="11" customWidth="1"/>
    <col min="9" max="9" width="9" style="11" customWidth="1"/>
    <col min="10" max="10" width="8.140625" style="11" customWidth="1"/>
    <col min="11" max="11" width="9.42578125" style="11" customWidth="1"/>
    <col min="12" max="13" width="8.85546875" style="11" customWidth="1"/>
    <col min="14" max="14" width="8.5703125" style="11" customWidth="1"/>
    <col min="15" max="16" width="8.28515625" style="11" customWidth="1"/>
    <col min="17" max="17" width="8.7109375" style="11" customWidth="1"/>
    <col min="18" max="16384" width="9.140625" style="11"/>
  </cols>
  <sheetData>
    <row r="1" spans="1:20" x14ac:dyDescent="0.25">
      <c r="B1" s="11" t="s">
        <v>521</v>
      </c>
    </row>
    <row r="2" spans="1:20" ht="12.75" customHeight="1" x14ac:dyDescent="0.25">
      <c r="B2" s="11" t="s">
        <v>522</v>
      </c>
    </row>
    <row r="3" spans="1:20" ht="10.5" customHeight="1" thickBot="1" x14ac:dyDescent="0.3"/>
    <row r="4" spans="1:20" ht="36.75" customHeight="1" thickBot="1" x14ac:dyDescent="0.3">
      <c r="B4" s="393" t="s">
        <v>3</v>
      </c>
      <c r="C4" s="394" t="s">
        <v>131</v>
      </c>
      <c r="D4" s="395" t="s">
        <v>132</v>
      </c>
      <c r="E4" s="395" t="s">
        <v>133</v>
      </c>
      <c r="F4" s="395" t="s">
        <v>134</v>
      </c>
      <c r="G4" s="396" t="s">
        <v>135</v>
      </c>
      <c r="H4" s="396" t="s">
        <v>136</v>
      </c>
      <c r="I4" s="396" t="s">
        <v>137</v>
      </c>
      <c r="J4" s="396" t="s">
        <v>138</v>
      </c>
      <c r="K4" s="396" t="s">
        <v>139</v>
      </c>
      <c r="L4" s="397" t="s">
        <v>140</v>
      </c>
      <c r="M4" s="398" t="s">
        <v>141</v>
      </c>
      <c r="N4" s="398" t="s">
        <v>342</v>
      </c>
      <c r="O4" s="398" t="s">
        <v>366</v>
      </c>
      <c r="P4" s="398" t="s">
        <v>442</v>
      </c>
      <c r="Q4" s="399" t="s">
        <v>142</v>
      </c>
    </row>
    <row r="5" spans="1:20" ht="34.5" customHeight="1" x14ac:dyDescent="0.25">
      <c r="B5" s="135" t="s">
        <v>301</v>
      </c>
      <c r="C5" s="400">
        <v>45.9</v>
      </c>
      <c r="D5" s="401">
        <v>47.5</v>
      </c>
      <c r="E5" s="401">
        <v>49.5</v>
      </c>
      <c r="F5" s="402">
        <v>51</v>
      </c>
      <c r="G5" s="401">
        <v>50.4</v>
      </c>
      <c r="H5" s="401">
        <v>50.2</v>
      </c>
      <c r="I5" s="401">
        <v>50.3</v>
      </c>
      <c r="J5" s="401">
        <v>50.4</v>
      </c>
      <c r="K5" s="401">
        <v>50.6</v>
      </c>
      <c r="L5" s="403">
        <v>51.7</v>
      </c>
      <c r="M5" s="404">
        <v>52.6</v>
      </c>
      <c r="N5" s="404">
        <v>53.2</v>
      </c>
      <c r="O5" s="404">
        <v>53.7</v>
      </c>
      <c r="P5" s="404">
        <v>54</v>
      </c>
      <c r="Q5" s="404">
        <f>SUM(P5)-O5</f>
        <v>0.29999999999999716</v>
      </c>
    </row>
    <row r="6" spans="1:20" ht="35.25" customHeight="1" thickBot="1" x14ac:dyDescent="0.3">
      <c r="B6" s="137" t="s">
        <v>369</v>
      </c>
      <c r="C6" s="405">
        <v>44.9</v>
      </c>
      <c r="D6" s="191">
        <v>47</v>
      </c>
      <c r="E6" s="191">
        <v>51</v>
      </c>
      <c r="F6" s="406">
        <v>51.8</v>
      </c>
      <c r="G6" s="406">
        <v>50.2</v>
      </c>
      <c r="H6" s="406">
        <v>49.8</v>
      </c>
      <c r="I6" s="406">
        <v>49.3</v>
      </c>
      <c r="J6" s="406">
        <v>48.6</v>
      </c>
      <c r="K6" s="406">
        <v>48.1</v>
      </c>
      <c r="L6" s="407">
        <v>46.7</v>
      </c>
      <c r="M6" s="192">
        <v>48</v>
      </c>
      <c r="N6" s="192">
        <v>50.9</v>
      </c>
      <c r="O6" s="192">
        <v>52.6</v>
      </c>
      <c r="P6" s="192">
        <v>52.2</v>
      </c>
      <c r="Q6" s="192">
        <f t="shared" ref="Q6:Q18" si="0">SUM(P6)-O6</f>
        <v>-0.39999999999999858</v>
      </c>
    </row>
    <row r="7" spans="1:20" ht="26.25" customHeight="1" thickBot="1" x14ac:dyDescent="0.3">
      <c r="B7" s="408" t="s">
        <v>7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409"/>
      <c r="R7" s="410"/>
      <c r="S7" s="410"/>
    </row>
    <row r="8" spans="1:20" ht="25.5" customHeight="1" thickTop="1" x14ac:dyDescent="0.25">
      <c r="B8" s="62" t="s">
        <v>368</v>
      </c>
      <c r="C8" s="411">
        <v>17.5</v>
      </c>
      <c r="D8" s="412">
        <v>20.9</v>
      </c>
      <c r="E8" s="412">
        <v>23.3</v>
      </c>
      <c r="F8" s="412">
        <v>23.6</v>
      </c>
      <c r="G8" s="412">
        <v>18.100000000000001</v>
      </c>
      <c r="H8" s="412">
        <v>19.399999999999999</v>
      </c>
      <c r="I8" s="412">
        <v>18.3</v>
      </c>
      <c r="J8" s="412">
        <v>18.5</v>
      </c>
      <c r="K8" s="412">
        <v>17.8</v>
      </c>
      <c r="L8" s="413">
        <v>18.2</v>
      </c>
      <c r="M8" s="414">
        <v>15.2</v>
      </c>
      <c r="N8" s="414">
        <v>22.1</v>
      </c>
      <c r="O8" s="414">
        <v>25.7</v>
      </c>
      <c r="P8" s="414">
        <v>24.5</v>
      </c>
      <c r="Q8" s="359">
        <f>SUM(P8)-O8</f>
        <v>-1.1999999999999993</v>
      </c>
    </row>
    <row r="9" spans="1:20" ht="24" customHeight="1" x14ac:dyDescent="0.25">
      <c r="B9" s="12" t="s">
        <v>8</v>
      </c>
      <c r="C9" s="415">
        <v>69</v>
      </c>
      <c r="D9" s="106">
        <v>72.3</v>
      </c>
      <c r="E9" s="106">
        <v>75.599999999999994</v>
      </c>
      <c r="F9" s="16">
        <v>78</v>
      </c>
      <c r="G9" s="106">
        <v>74.599999999999994</v>
      </c>
      <c r="H9" s="16">
        <v>72</v>
      </c>
      <c r="I9" s="106">
        <v>70.599999999999994</v>
      </c>
      <c r="J9" s="106">
        <v>70.900000000000006</v>
      </c>
      <c r="K9" s="106">
        <v>70.7</v>
      </c>
      <c r="L9" s="416">
        <v>70.900000000000006</v>
      </c>
      <c r="M9" s="417">
        <v>73.2</v>
      </c>
      <c r="N9" s="417">
        <v>76.3</v>
      </c>
      <c r="O9" s="417">
        <v>77.400000000000006</v>
      </c>
      <c r="P9" s="417">
        <v>77.2</v>
      </c>
      <c r="Q9" s="417">
        <f t="shared" si="0"/>
        <v>-0.20000000000000284</v>
      </c>
    </row>
    <row r="10" spans="1:20" ht="24" customHeight="1" x14ac:dyDescent="0.25">
      <c r="B10" s="12" t="s">
        <v>9</v>
      </c>
      <c r="C10" s="415">
        <v>76</v>
      </c>
      <c r="D10" s="106">
        <v>75.5</v>
      </c>
      <c r="E10" s="106">
        <v>82.2</v>
      </c>
      <c r="F10" s="16">
        <v>84</v>
      </c>
      <c r="G10" s="106">
        <v>80.3</v>
      </c>
      <c r="H10" s="106">
        <v>82.3</v>
      </c>
      <c r="I10" s="106">
        <v>79.8</v>
      </c>
      <c r="J10" s="106">
        <v>77.599999999999994</v>
      </c>
      <c r="K10" s="106">
        <v>76.3</v>
      </c>
      <c r="L10" s="416">
        <v>76.3</v>
      </c>
      <c r="M10" s="417">
        <v>78.2</v>
      </c>
      <c r="N10" s="417">
        <v>81.3</v>
      </c>
      <c r="O10" s="417">
        <v>81.900000000000006</v>
      </c>
      <c r="P10" s="417">
        <v>81.3</v>
      </c>
      <c r="Q10" s="417">
        <f t="shared" si="0"/>
        <v>-0.60000000000000853</v>
      </c>
    </row>
    <row r="11" spans="1:20" ht="24.75" customHeight="1" x14ac:dyDescent="0.25">
      <c r="B11" s="12" t="s">
        <v>10</v>
      </c>
      <c r="C11" s="418">
        <v>65.7</v>
      </c>
      <c r="D11" s="106">
        <v>68.400000000000006</v>
      </c>
      <c r="E11" s="106">
        <v>68.8</v>
      </c>
      <c r="F11" s="106">
        <v>73.599999999999994</v>
      </c>
      <c r="G11" s="16">
        <v>73</v>
      </c>
      <c r="H11" s="16">
        <v>73</v>
      </c>
      <c r="I11" s="106">
        <v>73.400000000000006</v>
      </c>
      <c r="J11" s="106">
        <v>71.400000000000006</v>
      </c>
      <c r="K11" s="106">
        <v>73.400000000000006</v>
      </c>
      <c r="L11" s="416">
        <v>73.5</v>
      </c>
      <c r="M11" s="417">
        <v>76.400000000000006</v>
      </c>
      <c r="N11" s="417">
        <v>77.8</v>
      </c>
      <c r="O11" s="417">
        <v>80.599999999999994</v>
      </c>
      <c r="P11" s="417">
        <v>80.599999999999994</v>
      </c>
      <c r="Q11" s="417">
        <f t="shared" si="0"/>
        <v>0</v>
      </c>
    </row>
    <row r="12" spans="1:20" ht="28.5" customHeight="1" thickBot="1" x14ac:dyDescent="0.3">
      <c r="B12" s="97" t="s">
        <v>11</v>
      </c>
      <c r="C12" s="419">
        <v>19</v>
      </c>
      <c r="D12" s="420">
        <v>21.1</v>
      </c>
      <c r="E12" s="420">
        <v>25.1</v>
      </c>
      <c r="F12" s="420">
        <v>25.6</v>
      </c>
      <c r="G12" s="420">
        <v>26.2</v>
      </c>
      <c r="H12" s="420">
        <v>25.9</v>
      </c>
      <c r="I12" s="420">
        <v>26.8</v>
      </c>
      <c r="J12" s="420">
        <v>24.8</v>
      </c>
      <c r="K12" s="420">
        <v>22.7</v>
      </c>
      <c r="L12" s="421">
        <v>21.4</v>
      </c>
      <c r="M12" s="422">
        <v>23.2</v>
      </c>
      <c r="N12" s="422">
        <v>24.4</v>
      </c>
      <c r="O12" s="422">
        <v>25.5</v>
      </c>
      <c r="P12" s="422">
        <v>25.2</v>
      </c>
      <c r="Q12" s="422">
        <f t="shared" si="0"/>
        <v>-0.30000000000000071</v>
      </c>
    </row>
    <row r="13" spans="1:20" ht="30.75" customHeight="1" thickBot="1" x14ac:dyDescent="0.3">
      <c r="A13" s="410"/>
      <c r="B13" s="408" t="s">
        <v>12</v>
      </c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409"/>
      <c r="R13" s="410"/>
      <c r="S13" s="410"/>
      <c r="T13" s="410"/>
    </row>
    <row r="14" spans="1:20" ht="25.5" customHeight="1" thickTop="1" x14ac:dyDescent="0.25">
      <c r="B14" s="62" t="s">
        <v>13</v>
      </c>
      <c r="C14" s="411">
        <v>69.8</v>
      </c>
      <c r="D14" s="412">
        <v>69.599999999999994</v>
      </c>
      <c r="E14" s="412">
        <v>74.900000000000006</v>
      </c>
      <c r="F14" s="412">
        <v>75.7</v>
      </c>
      <c r="G14" s="412">
        <v>73.3</v>
      </c>
      <c r="H14" s="412">
        <v>77.3</v>
      </c>
      <c r="I14" s="412">
        <v>73.900000000000006</v>
      </c>
      <c r="J14" s="412">
        <v>73.7</v>
      </c>
      <c r="K14" s="412">
        <v>82.3</v>
      </c>
      <c r="L14" s="413">
        <v>72.400000000000006</v>
      </c>
      <c r="M14" s="414">
        <v>75.5</v>
      </c>
      <c r="N14" s="414">
        <v>77.7</v>
      </c>
      <c r="O14" s="414">
        <v>76.400000000000006</v>
      </c>
      <c r="P14" s="414">
        <v>77.099999999999994</v>
      </c>
      <c r="Q14" s="414">
        <f t="shared" si="0"/>
        <v>0.69999999999998863</v>
      </c>
    </row>
    <row r="15" spans="1:20" ht="28.5" customHeight="1" x14ac:dyDescent="0.25">
      <c r="B15" s="12" t="s">
        <v>14</v>
      </c>
      <c r="C15" s="418">
        <v>56.1</v>
      </c>
      <c r="D15" s="106">
        <v>58.4</v>
      </c>
      <c r="E15" s="106">
        <v>62.3</v>
      </c>
      <c r="F15" s="16">
        <v>62</v>
      </c>
      <c r="G15" s="106">
        <v>63.3</v>
      </c>
      <c r="H15" s="106">
        <v>61.4</v>
      </c>
      <c r="I15" s="106">
        <v>60.8</v>
      </c>
      <c r="J15" s="106">
        <v>58.9</v>
      </c>
      <c r="K15" s="106">
        <v>67.3</v>
      </c>
      <c r="L15" s="416">
        <v>54.9</v>
      </c>
      <c r="M15" s="417">
        <v>57.6</v>
      </c>
      <c r="N15" s="417">
        <v>60.5</v>
      </c>
      <c r="O15" s="17">
        <v>62</v>
      </c>
      <c r="P15" s="17">
        <v>60.6</v>
      </c>
      <c r="Q15" s="17">
        <f t="shared" si="0"/>
        <v>-1.3999999999999986</v>
      </c>
    </row>
    <row r="16" spans="1:20" ht="27" customHeight="1" x14ac:dyDescent="0.25">
      <c r="B16" s="12" t="s">
        <v>15</v>
      </c>
      <c r="C16" s="418">
        <v>38.1</v>
      </c>
      <c r="D16" s="106">
        <v>34.5</v>
      </c>
      <c r="E16" s="106">
        <v>34.9</v>
      </c>
      <c r="F16" s="106">
        <v>36.5</v>
      </c>
      <c r="G16" s="106">
        <v>34.1</v>
      </c>
      <c r="H16" s="106">
        <v>34.4</v>
      </c>
      <c r="I16" s="106">
        <v>35.4</v>
      </c>
      <c r="J16" s="106">
        <v>37.5</v>
      </c>
      <c r="K16" s="106">
        <v>48.6</v>
      </c>
      <c r="L16" s="416">
        <v>39.6</v>
      </c>
      <c r="M16" s="417">
        <v>38.799999999999997</v>
      </c>
      <c r="N16" s="417">
        <v>40.6</v>
      </c>
      <c r="O16" s="417">
        <v>47.4</v>
      </c>
      <c r="P16" s="417">
        <v>47.2</v>
      </c>
      <c r="Q16" s="417">
        <f t="shared" si="0"/>
        <v>-0.19999999999999574</v>
      </c>
    </row>
    <row r="17" spans="2:17" ht="27.75" customHeight="1" x14ac:dyDescent="0.25">
      <c r="B17" s="12" t="s">
        <v>16</v>
      </c>
      <c r="C17" s="418">
        <v>57.4</v>
      </c>
      <c r="D17" s="106">
        <v>59.6</v>
      </c>
      <c r="E17" s="106">
        <v>61.4</v>
      </c>
      <c r="F17" s="106">
        <v>63.5</v>
      </c>
      <c r="G17" s="106">
        <v>61.4</v>
      </c>
      <c r="H17" s="106">
        <v>62.1</v>
      </c>
      <c r="I17" s="106">
        <v>59.5</v>
      </c>
      <c r="J17" s="16">
        <v>55</v>
      </c>
      <c r="K17" s="106">
        <v>63.9</v>
      </c>
      <c r="L17" s="157">
        <v>54</v>
      </c>
      <c r="M17" s="17">
        <v>53.5</v>
      </c>
      <c r="N17" s="17">
        <v>53.9</v>
      </c>
      <c r="O17" s="17">
        <v>54.4</v>
      </c>
      <c r="P17" s="17">
        <v>56.3</v>
      </c>
      <c r="Q17" s="17">
        <f t="shared" si="0"/>
        <v>1.8999999999999986</v>
      </c>
    </row>
    <row r="18" spans="2:17" ht="30.75" thickBot="1" x14ac:dyDescent="0.3">
      <c r="B18" s="97" t="s">
        <v>17</v>
      </c>
      <c r="C18" s="423">
        <v>19.7</v>
      </c>
      <c r="D18" s="420">
        <v>21.8</v>
      </c>
      <c r="E18" s="420">
        <v>25.6</v>
      </c>
      <c r="F18" s="23">
        <v>25</v>
      </c>
      <c r="G18" s="420">
        <v>20.3</v>
      </c>
      <c r="H18" s="420">
        <v>17.100000000000001</v>
      </c>
      <c r="I18" s="420">
        <v>18.100000000000001</v>
      </c>
      <c r="J18" s="420">
        <v>17.600000000000001</v>
      </c>
      <c r="K18" s="420">
        <v>18.899999999999999</v>
      </c>
      <c r="L18" s="421">
        <v>11.1</v>
      </c>
      <c r="M18" s="422">
        <v>11.8</v>
      </c>
      <c r="N18" s="422">
        <v>12.5</v>
      </c>
      <c r="O18" s="422">
        <v>12.5</v>
      </c>
      <c r="P18" s="422">
        <v>12.4</v>
      </c>
      <c r="Q18" s="24">
        <f t="shared" si="0"/>
        <v>-9.9999999999999645E-2</v>
      </c>
    </row>
    <row r="19" spans="2:17" ht="12.75" customHeight="1" x14ac:dyDescent="0.25"/>
    <row r="20" spans="2:17" x14ac:dyDescent="0.25">
      <c r="B20" s="58" t="s">
        <v>367</v>
      </c>
    </row>
    <row r="21" spans="2:17" x14ac:dyDescent="0.25">
      <c r="B21" s="58" t="s">
        <v>371</v>
      </c>
    </row>
    <row r="22" spans="2:17" x14ac:dyDescent="0.25">
      <c r="B22" s="58" t="s">
        <v>370</v>
      </c>
    </row>
    <row r="23" spans="2:17" x14ac:dyDescent="0.25">
      <c r="B23" s="58" t="s">
        <v>444</v>
      </c>
    </row>
    <row r="24" spans="2:17" x14ac:dyDescent="0.25">
      <c r="B24" s="58" t="s">
        <v>18</v>
      </c>
    </row>
    <row r="25" spans="2:17" x14ac:dyDescent="0.25">
      <c r="B25" s="58" t="s">
        <v>343</v>
      </c>
    </row>
    <row r="26" spans="2:17" x14ac:dyDescent="0.25">
      <c r="B26" s="58" t="s">
        <v>443</v>
      </c>
    </row>
    <row r="27" spans="2:17" ht="13.5" customHeight="1" x14ac:dyDescent="0.25">
      <c r="B27" s="58" t="s">
        <v>306</v>
      </c>
    </row>
    <row r="31" spans="2:17" x14ac:dyDescent="0.25">
      <c r="C31" s="156"/>
    </row>
  </sheetData>
  <pageMargins left="0.9055118110236221" right="0.70866141732283472" top="1.3385826771653544" bottom="0.74803149606299213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M22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35.28515625" style="11" customWidth="1"/>
    <col min="3" max="3" width="9.5703125" style="11" customWidth="1"/>
    <col min="4" max="4" width="8.42578125" style="11" customWidth="1"/>
    <col min="5" max="5" width="9.85546875" style="11" customWidth="1"/>
    <col min="6" max="6" width="10.140625" style="11" customWidth="1"/>
    <col min="7" max="7" width="10.42578125" style="11" customWidth="1"/>
    <col min="8" max="9" width="10" style="11" customWidth="1"/>
    <col min="10" max="10" width="9.7109375" style="11" customWidth="1"/>
    <col min="11" max="11" width="14" style="11" customWidth="1"/>
    <col min="12" max="12" width="9.42578125" style="11" bestFit="1" customWidth="1"/>
    <col min="13" max="13" width="10.28515625" style="11" customWidth="1"/>
    <col min="14" max="16384" width="9.140625" style="11"/>
  </cols>
  <sheetData>
    <row r="1" spans="2:13" ht="14.25" customHeight="1" x14ac:dyDescent="0.25"/>
    <row r="2" spans="2:13" x14ac:dyDescent="0.25">
      <c r="B2" s="11" t="s">
        <v>322</v>
      </c>
    </row>
    <row r="3" spans="2:13" ht="14.25" customHeight="1" x14ac:dyDescent="0.25">
      <c r="B3" s="35" t="s">
        <v>498</v>
      </c>
    </row>
    <row r="4" spans="2:13" ht="13.5" customHeight="1" thickBot="1" x14ac:dyDescent="0.3">
      <c r="B4" s="35"/>
    </row>
    <row r="5" spans="2:13" ht="34.5" customHeight="1" x14ac:dyDescent="0.25">
      <c r="B5" s="884" t="s">
        <v>143</v>
      </c>
      <c r="C5" s="886" t="s">
        <v>361</v>
      </c>
      <c r="D5" s="887"/>
      <c r="E5" s="886" t="s">
        <v>430</v>
      </c>
      <c r="F5" s="887"/>
      <c r="G5" s="886" t="s">
        <v>431</v>
      </c>
      <c r="H5" s="887"/>
      <c r="I5" s="888" t="s">
        <v>432</v>
      </c>
      <c r="J5" s="889"/>
      <c r="K5" s="616" t="s">
        <v>433</v>
      </c>
    </row>
    <row r="6" spans="2:13" ht="22.5" customHeight="1" thickBot="1" x14ac:dyDescent="0.3">
      <c r="B6" s="885"/>
      <c r="C6" s="619" t="s">
        <v>4</v>
      </c>
      <c r="D6" s="620" t="s">
        <v>331</v>
      </c>
      <c r="E6" s="619" t="s">
        <v>4</v>
      </c>
      <c r="F6" s="620" t="s">
        <v>331</v>
      </c>
      <c r="G6" s="619" t="s">
        <v>4</v>
      </c>
      <c r="H6" s="620" t="s">
        <v>331</v>
      </c>
      <c r="I6" s="628" t="s">
        <v>4</v>
      </c>
      <c r="J6" s="630" t="s">
        <v>331</v>
      </c>
      <c r="K6" s="500" t="s">
        <v>4</v>
      </c>
    </row>
    <row r="7" spans="2:13" ht="42" customHeight="1" thickBot="1" x14ac:dyDescent="0.3">
      <c r="B7" s="621" t="s">
        <v>155</v>
      </c>
      <c r="C7" s="51">
        <v>56443</v>
      </c>
      <c r="D7" s="52">
        <v>100</v>
      </c>
      <c r="E7" s="51">
        <v>60921</v>
      </c>
      <c r="F7" s="52">
        <v>100</v>
      </c>
      <c r="G7" s="51">
        <f>SUM(C7,E7)</f>
        <v>117364</v>
      </c>
      <c r="H7" s="52">
        <v>100</v>
      </c>
      <c r="I7" s="190">
        <v>52164</v>
      </c>
      <c r="J7" s="631">
        <v>100</v>
      </c>
      <c r="K7" s="258">
        <f>SUM(I7)-C7</f>
        <v>-4279</v>
      </c>
    </row>
    <row r="8" spans="2:13" ht="30.75" customHeight="1" thickBot="1" x14ac:dyDescent="0.3">
      <c r="B8" s="637" t="s">
        <v>156</v>
      </c>
      <c r="C8" s="638"/>
      <c r="D8" s="638"/>
      <c r="E8" s="638"/>
      <c r="F8" s="638"/>
      <c r="G8" s="638"/>
      <c r="H8" s="638"/>
      <c r="I8" s="638"/>
      <c r="J8" s="638"/>
      <c r="K8" s="639"/>
    </row>
    <row r="9" spans="2:13" ht="21" customHeight="1" x14ac:dyDescent="0.25">
      <c r="B9" s="622" t="s">
        <v>107</v>
      </c>
      <c r="C9" s="44">
        <v>8179</v>
      </c>
      <c r="D9" s="45">
        <f>SUM(C9)/C7*100</f>
        <v>14.490725156352427</v>
      </c>
      <c r="E9" s="44">
        <v>11733</v>
      </c>
      <c r="F9" s="45">
        <f>SUM(E9)/E7*100</f>
        <v>19.259368690599302</v>
      </c>
      <c r="G9" s="44">
        <f>SUM(C9,E9)</f>
        <v>19912</v>
      </c>
      <c r="H9" s="45">
        <f>SUM(G9)/G7*100</f>
        <v>16.966020244708769</v>
      </c>
      <c r="I9" s="129">
        <v>8296</v>
      </c>
      <c r="J9" s="632">
        <f>SUM(I9)/I7*100</f>
        <v>15.903688367456484</v>
      </c>
      <c r="K9" s="46">
        <f>SUM(I9)-C9</f>
        <v>117</v>
      </c>
      <c r="L9" s="436">
        <f>SUM(K9/C9*100)</f>
        <v>1.4304927252720381</v>
      </c>
      <c r="M9" s="814">
        <f>SUM(G9:G10)</f>
        <v>117364</v>
      </c>
    </row>
    <row r="10" spans="2:13" ht="18" customHeight="1" thickBot="1" x14ac:dyDescent="0.3">
      <c r="B10" s="623" t="s">
        <v>108</v>
      </c>
      <c r="C10" s="20">
        <v>48264</v>
      </c>
      <c r="D10" s="34">
        <f>SUM(C10)/C7*100</f>
        <v>85.509274843647574</v>
      </c>
      <c r="E10" s="20">
        <v>49188</v>
      </c>
      <c r="F10" s="34">
        <f>SUM(E10)/E7*100</f>
        <v>80.740631309400698</v>
      </c>
      <c r="G10" s="20">
        <f>SUM(C10,E10)</f>
        <v>97452</v>
      </c>
      <c r="H10" s="34">
        <f>SUM(G10)/G7*100</f>
        <v>83.033979755291227</v>
      </c>
      <c r="I10" s="99">
        <v>43868</v>
      </c>
      <c r="J10" s="633">
        <f>SUM(I10)/I7*100</f>
        <v>84.096311632543518</v>
      </c>
      <c r="K10" s="43">
        <f>SUM(I10)-C10</f>
        <v>-4396</v>
      </c>
      <c r="L10" s="436">
        <f>SUM(K10/C10*100)</f>
        <v>-9.108238024200233</v>
      </c>
      <c r="M10" s="57"/>
    </row>
    <row r="11" spans="2:13" ht="27" customHeight="1" thickBot="1" x14ac:dyDescent="0.3">
      <c r="B11" s="817" t="s">
        <v>157</v>
      </c>
      <c r="C11" s="818"/>
      <c r="D11" s="818"/>
      <c r="E11" s="818"/>
      <c r="F11" s="818"/>
      <c r="G11" s="818"/>
      <c r="H11" s="818"/>
      <c r="I11" s="818"/>
      <c r="J11" s="818"/>
      <c r="K11" s="819"/>
    </row>
    <row r="12" spans="2:13" x14ac:dyDescent="0.25">
      <c r="B12" s="624" t="s">
        <v>109</v>
      </c>
      <c r="C12" s="47">
        <v>60</v>
      </c>
      <c r="D12" s="48">
        <f>SUM(C12)/C7*100</f>
        <v>0.10630193292348032</v>
      </c>
      <c r="E12" s="47">
        <v>53</v>
      </c>
      <c r="F12" s="48">
        <f>SUM(E12)/E7*100</f>
        <v>8.6997915332972214E-2</v>
      </c>
      <c r="G12" s="47">
        <f t="shared" ref="G12:G17" si="0">SUM(C12,E12)</f>
        <v>113</v>
      </c>
      <c r="H12" s="48">
        <f>SUM(G12)/G7*100</f>
        <v>9.6281653658702837E-2</v>
      </c>
      <c r="I12" s="629">
        <v>45</v>
      </c>
      <c r="J12" s="634">
        <f>SUM(I12)/I7*100</f>
        <v>8.6266390614216704E-2</v>
      </c>
      <c r="K12" s="49">
        <f t="shared" ref="K12:K17" si="1">SUM(I12)-C12</f>
        <v>-15</v>
      </c>
      <c r="L12" s="814">
        <f>SUM(I12:I17)</f>
        <v>3878</v>
      </c>
    </row>
    <row r="13" spans="2:13" x14ac:dyDescent="0.25">
      <c r="B13" s="625" t="s">
        <v>110</v>
      </c>
      <c r="C13" s="13">
        <v>206</v>
      </c>
      <c r="D13" s="33">
        <f>SUM(C13)/C7*100</f>
        <v>0.36496996970394907</v>
      </c>
      <c r="E13" s="13">
        <v>317</v>
      </c>
      <c r="F13" s="33">
        <f>SUM(E13)/E7*100</f>
        <v>0.52034602189721113</v>
      </c>
      <c r="G13" s="13">
        <f t="shared" si="0"/>
        <v>523</v>
      </c>
      <c r="H13" s="33">
        <f>SUM(G13)/G7*100</f>
        <v>0.44562216693364237</v>
      </c>
      <c r="I13" s="98">
        <v>231</v>
      </c>
      <c r="J13" s="635">
        <f>SUM(I13)/I7*100</f>
        <v>0.44283413848631237</v>
      </c>
      <c r="K13" s="40">
        <f t="shared" si="1"/>
        <v>25</v>
      </c>
      <c r="L13" s="436">
        <f>SUM(L12/I7)*100</f>
        <v>7.4342458400429408</v>
      </c>
    </row>
    <row r="14" spans="2:13" x14ac:dyDescent="0.25">
      <c r="B14" s="626" t="s">
        <v>111</v>
      </c>
      <c r="C14" s="38">
        <v>4408</v>
      </c>
      <c r="D14" s="39">
        <f>SUM(C14)/C7*100</f>
        <v>7.8096486721116882</v>
      </c>
      <c r="E14" s="38">
        <v>4775</v>
      </c>
      <c r="F14" s="39">
        <f>SUM(E14)/E7*100</f>
        <v>7.8380197304706094</v>
      </c>
      <c r="G14" s="38">
        <f t="shared" si="0"/>
        <v>9183</v>
      </c>
      <c r="H14" s="39">
        <f>SUM(G14)/G7*100</f>
        <v>7.8243754473262666</v>
      </c>
      <c r="I14" s="120">
        <v>2739</v>
      </c>
      <c r="J14" s="636">
        <f>SUM(I14)/I7*100</f>
        <v>5.2507476420519898</v>
      </c>
      <c r="K14" s="42">
        <f t="shared" si="1"/>
        <v>-1669</v>
      </c>
      <c r="L14" s="825">
        <f>SUM(J12:J17)</f>
        <v>7.4342458400429416</v>
      </c>
    </row>
    <row r="15" spans="2:13" ht="30" x14ac:dyDescent="0.25">
      <c r="B15" s="625" t="s">
        <v>120</v>
      </c>
      <c r="C15" s="13">
        <v>0</v>
      </c>
      <c r="D15" s="691">
        <f>SUM(C15)/C7*100</f>
        <v>0</v>
      </c>
      <c r="E15" s="13">
        <v>2</v>
      </c>
      <c r="F15" s="691">
        <f>SUM(E15)/E7*100</f>
        <v>3.2829402012442346E-3</v>
      </c>
      <c r="G15" s="13">
        <f t="shared" si="0"/>
        <v>2</v>
      </c>
      <c r="H15" s="691">
        <f>SUM(G15)/G7*100</f>
        <v>1.7041000647558026E-3</v>
      </c>
      <c r="I15" s="98">
        <v>1</v>
      </c>
      <c r="J15" s="635">
        <f>SUM(I15)/I7*100</f>
        <v>1.9170309025381487E-3</v>
      </c>
      <c r="K15" s="40">
        <f t="shared" si="1"/>
        <v>1</v>
      </c>
    </row>
    <row r="16" spans="2:13" x14ac:dyDescent="0.25">
      <c r="B16" s="625" t="s">
        <v>112</v>
      </c>
      <c r="C16" s="13">
        <v>745</v>
      </c>
      <c r="D16" s="33">
        <f>SUM(C16)/C7*100</f>
        <v>1.3199156671332142</v>
      </c>
      <c r="E16" s="13">
        <v>948</v>
      </c>
      <c r="F16" s="33">
        <f>SUM(E16)/E7*100</f>
        <v>1.556113655389767</v>
      </c>
      <c r="G16" s="13">
        <f t="shared" si="0"/>
        <v>1693</v>
      </c>
      <c r="H16" s="33">
        <f>SUM(G16)/G7*100</f>
        <v>1.4425207048157866</v>
      </c>
      <c r="I16" s="98">
        <v>732</v>
      </c>
      <c r="J16" s="635">
        <f>SUM(I16)/I7*100</f>
        <v>1.403266620657925</v>
      </c>
      <c r="K16" s="40">
        <f t="shared" si="1"/>
        <v>-13</v>
      </c>
    </row>
    <row r="17" spans="2:11" ht="30.75" thickBot="1" x14ac:dyDescent="0.3">
      <c r="B17" s="627" t="s">
        <v>158</v>
      </c>
      <c r="C17" s="20">
        <v>244</v>
      </c>
      <c r="D17" s="34">
        <f>SUM(C17)/C7*100</f>
        <v>0.43229452722215334</v>
      </c>
      <c r="E17" s="20">
        <v>613</v>
      </c>
      <c r="F17" s="34">
        <f>SUM(E17)/E7*100</f>
        <v>1.0062211716813578</v>
      </c>
      <c r="G17" s="20">
        <f t="shared" si="0"/>
        <v>857</v>
      </c>
      <c r="H17" s="34">
        <f>SUM(G17)/G7*100</f>
        <v>0.73020687774786142</v>
      </c>
      <c r="I17" s="99">
        <v>130</v>
      </c>
      <c r="J17" s="633">
        <f>SUM(I17)/I7*100</f>
        <v>0.24921401732995938</v>
      </c>
      <c r="K17" s="43">
        <f t="shared" si="1"/>
        <v>-114</v>
      </c>
    </row>
    <row r="20" spans="2:11" x14ac:dyDescent="0.25">
      <c r="C20" s="57"/>
      <c r="E20" s="57"/>
      <c r="F20" s="434"/>
      <c r="G20" s="434"/>
      <c r="H20" s="434"/>
      <c r="I20" s="434"/>
      <c r="J20" s="434"/>
    </row>
    <row r="21" spans="2:11" x14ac:dyDescent="0.25">
      <c r="D21" s="57"/>
    </row>
    <row r="22" spans="2:11" x14ac:dyDescent="0.25">
      <c r="E22" s="57"/>
      <c r="F22" s="434"/>
      <c r="G22" s="434"/>
      <c r="H22" s="434"/>
      <c r="I22" s="434"/>
      <c r="J22" s="434"/>
    </row>
  </sheetData>
  <mergeCells count="5">
    <mergeCell ref="B5:B6"/>
    <mergeCell ref="E5:F5"/>
    <mergeCell ref="C5:D5"/>
    <mergeCell ref="I5:J5"/>
    <mergeCell ref="G5:H5"/>
  </mergeCells>
  <printOptions horizontalCentered="1"/>
  <pageMargins left="0" right="0" top="1.3779527559055118" bottom="0" header="0.31496062992125984" footer="0.31496062992125984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35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21.140625" style="2" customWidth="1"/>
    <col min="3" max="3" width="12" style="2" customWidth="1"/>
    <col min="4" max="6" width="11" style="2" customWidth="1"/>
    <col min="7" max="8" width="10.85546875" style="2" customWidth="1"/>
    <col min="9" max="9" width="13.140625" style="2" customWidth="1"/>
    <col min="10" max="10" width="9.140625" style="2"/>
    <col min="11" max="11" width="10.28515625" style="2" customWidth="1"/>
    <col min="12" max="16384" width="9.140625" style="2"/>
  </cols>
  <sheetData>
    <row r="1" spans="2:8" ht="11.25" customHeight="1" x14ac:dyDescent="0.25"/>
    <row r="2" spans="2:8" x14ac:dyDescent="0.25">
      <c r="B2" s="11" t="s">
        <v>321</v>
      </c>
      <c r="C2" s="11"/>
      <c r="D2" s="11"/>
      <c r="E2" s="11"/>
      <c r="F2" s="11"/>
      <c r="G2" s="11"/>
      <c r="H2" s="11"/>
    </row>
    <row r="3" spans="2:8" x14ac:dyDescent="0.25">
      <c r="B3" s="11" t="s">
        <v>499</v>
      </c>
      <c r="C3" s="11"/>
      <c r="D3" s="11"/>
      <c r="E3" s="11"/>
      <c r="F3" s="11"/>
      <c r="G3" s="11"/>
      <c r="H3" s="11"/>
    </row>
    <row r="4" spans="2:8" ht="11.25" customHeight="1" thickBot="1" x14ac:dyDescent="0.3">
      <c r="B4" s="11"/>
      <c r="C4" s="11"/>
      <c r="D4" s="11"/>
      <c r="E4" s="11"/>
      <c r="F4" s="11"/>
      <c r="G4" s="11"/>
      <c r="H4" s="11"/>
    </row>
    <row r="5" spans="2:8" ht="15.75" thickBot="1" x14ac:dyDescent="0.3">
      <c r="B5" s="876" t="s">
        <v>149</v>
      </c>
      <c r="C5" s="892" t="s">
        <v>159</v>
      </c>
      <c r="D5" s="893"/>
      <c r="E5" s="893"/>
      <c r="F5" s="893"/>
      <c r="G5" s="893"/>
      <c r="H5" s="894"/>
    </row>
    <row r="6" spans="2:8" ht="31.5" customHeight="1" x14ac:dyDescent="0.25">
      <c r="B6" s="890"/>
      <c r="C6" s="897" t="s">
        <v>362</v>
      </c>
      <c r="D6" s="895" t="s">
        <v>434</v>
      </c>
      <c r="E6" s="905" t="s">
        <v>431</v>
      </c>
      <c r="F6" s="876" t="s">
        <v>435</v>
      </c>
      <c r="G6" s="899" t="s">
        <v>451</v>
      </c>
      <c r="H6" s="900"/>
    </row>
    <row r="7" spans="2:8" ht="43.5" customHeight="1" x14ac:dyDescent="0.25">
      <c r="B7" s="890"/>
      <c r="C7" s="898"/>
      <c r="D7" s="896"/>
      <c r="E7" s="906"/>
      <c r="F7" s="890"/>
      <c r="G7" s="901" t="s">
        <v>145</v>
      </c>
      <c r="H7" s="903" t="s">
        <v>148</v>
      </c>
    </row>
    <row r="8" spans="2:8" ht="15.75" thickBot="1" x14ac:dyDescent="0.3">
      <c r="B8" s="891"/>
      <c r="C8" s="898"/>
      <c r="D8" s="896"/>
      <c r="E8" s="906"/>
      <c r="F8" s="891"/>
      <c r="G8" s="902"/>
      <c r="H8" s="904"/>
    </row>
    <row r="9" spans="2:8" ht="21" customHeight="1" x14ac:dyDescent="0.25">
      <c r="B9" s="641" t="s">
        <v>26</v>
      </c>
      <c r="C9" s="324">
        <f>SUM(C10:C34)</f>
        <v>56443</v>
      </c>
      <c r="D9" s="55">
        <f>SUM(D10:D34)</f>
        <v>60921</v>
      </c>
      <c r="E9" s="642">
        <f>SUM(C9:D9)</f>
        <v>117364</v>
      </c>
      <c r="F9" s="648">
        <f>SUM(F10:F34)</f>
        <v>52164</v>
      </c>
      <c r="G9" s="640">
        <f>SUM(F9)-C9</f>
        <v>-4279</v>
      </c>
      <c r="H9" s="65">
        <f t="shared" ref="H9:H34" si="0">SUM(G9)/C9*100</f>
        <v>-7.5810995163262049</v>
      </c>
    </row>
    <row r="10" spans="2:8" ht="18" customHeight="1" x14ac:dyDescent="0.25">
      <c r="B10" s="214" t="s">
        <v>27</v>
      </c>
      <c r="C10" s="59">
        <v>745</v>
      </c>
      <c r="D10" s="9">
        <v>794</v>
      </c>
      <c r="E10" s="643">
        <f t="shared" ref="E10:E34" si="1">SUM(C10:D10)</f>
        <v>1539</v>
      </c>
      <c r="F10" s="649">
        <v>692</v>
      </c>
      <c r="G10" s="6">
        <f t="shared" ref="G10:G34" si="2">SUM(F10)-C10</f>
        <v>-53</v>
      </c>
      <c r="H10" s="7">
        <f t="shared" si="0"/>
        <v>-7.1140939597315436</v>
      </c>
    </row>
    <row r="11" spans="2:8" ht="15.75" customHeight="1" x14ac:dyDescent="0.25">
      <c r="B11" s="214" t="s">
        <v>28</v>
      </c>
      <c r="C11" s="59">
        <v>2230</v>
      </c>
      <c r="D11" s="9">
        <v>2515</v>
      </c>
      <c r="E11" s="643">
        <f t="shared" si="1"/>
        <v>4745</v>
      </c>
      <c r="F11" s="649">
        <v>2049</v>
      </c>
      <c r="G11" s="6">
        <f t="shared" si="2"/>
        <v>-181</v>
      </c>
      <c r="H11" s="7">
        <f t="shared" si="0"/>
        <v>-8.1165919282511219</v>
      </c>
    </row>
    <row r="12" spans="2:8" x14ac:dyDescent="0.25">
      <c r="B12" s="214" t="s">
        <v>29</v>
      </c>
      <c r="C12" s="59">
        <v>3047</v>
      </c>
      <c r="D12" s="9">
        <v>2996</v>
      </c>
      <c r="E12" s="643">
        <f t="shared" si="1"/>
        <v>6043</v>
      </c>
      <c r="F12" s="649">
        <v>2562</v>
      </c>
      <c r="G12" s="6">
        <f t="shared" si="2"/>
        <v>-485</v>
      </c>
      <c r="H12" s="7">
        <f t="shared" si="0"/>
        <v>-15.917295700689202</v>
      </c>
    </row>
    <row r="13" spans="2:8" x14ac:dyDescent="0.25">
      <c r="B13" s="214" t="s">
        <v>30</v>
      </c>
      <c r="C13" s="59">
        <v>3784</v>
      </c>
      <c r="D13" s="9">
        <v>4139</v>
      </c>
      <c r="E13" s="643">
        <f t="shared" si="1"/>
        <v>7923</v>
      </c>
      <c r="F13" s="649">
        <v>3453</v>
      </c>
      <c r="G13" s="6">
        <f t="shared" si="2"/>
        <v>-331</v>
      </c>
      <c r="H13" s="7">
        <f t="shared" si="0"/>
        <v>-8.747357293868923</v>
      </c>
    </row>
    <row r="14" spans="2:8" x14ac:dyDescent="0.25">
      <c r="B14" s="214" t="s">
        <v>31</v>
      </c>
      <c r="C14" s="59">
        <v>3509</v>
      </c>
      <c r="D14" s="9">
        <v>3647</v>
      </c>
      <c r="E14" s="643">
        <f t="shared" si="1"/>
        <v>7156</v>
      </c>
      <c r="F14" s="649">
        <v>3219</v>
      </c>
      <c r="G14" s="6">
        <f t="shared" si="2"/>
        <v>-290</v>
      </c>
      <c r="H14" s="7">
        <f t="shared" si="0"/>
        <v>-8.2644628099173563</v>
      </c>
    </row>
    <row r="15" spans="2:8" x14ac:dyDescent="0.25">
      <c r="B15" s="214" t="s">
        <v>32</v>
      </c>
      <c r="C15" s="59">
        <v>1638</v>
      </c>
      <c r="D15" s="9">
        <v>1894</v>
      </c>
      <c r="E15" s="643">
        <f t="shared" si="1"/>
        <v>3532</v>
      </c>
      <c r="F15" s="649">
        <v>1571</v>
      </c>
      <c r="G15" s="6">
        <f t="shared" si="2"/>
        <v>-67</v>
      </c>
      <c r="H15" s="7">
        <f t="shared" si="0"/>
        <v>-4.09035409035409</v>
      </c>
    </row>
    <row r="16" spans="2:8" x14ac:dyDescent="0.25">
      <c r="B16" s="214" t="s">
        <v>33</v>
      </c>
      <c r="C16" s="59">
        <v>2260</v>
      </c>
      <c r="D16" s="9">
        <v>2258</v>
      </c>
      <c r="E16" s="643">
        <f t="shared" si="1"/>
        <v>4518</v>
      </c>
      <c r="F16" s="649">
        <v>1975</v>
      </c>
      <c r="G16" s="6">
        <f t="shared" si="2"/>
        <v>-285</v>
      </c>
      <c r="H16" s="7">
        <f t="shared" si="0"/>
        <v>-12.610619469026549</v>
      </c>
    </row>
    <row r="17" spans="2:8" x14ac:dyDescent="0.25">
      <c r="B17" s="214" t="s">
        <v>34</v>
      </c>
      <c r="C17" s="59">
        <v>957</v>
      </c>
      <c r="D17" s="9">
        <v>1323</v>
      </c>
      <c r="E17" s="643">
        <f t="shared" si="1"/>
        <v>2280</v>
      </c>
      <c r="F17" s="649">
        <v>965</v>
      </c>
      <c r="G17" s="6">
        <f t="shared" si="2"/>
        <v>8</v>
      </c>
      <c r="H17" s="7">
        <f t="shared" si="0"/>
        <v>0.8359456635318705</v>
      </c>
    </row>
    <row r="18" spans="2:8" x14ac:dyDescent="0.25">
      <c r="B18" s="214" t="s">
        <v>35</v>
      </c>
      <c r="C18" s="59">
        <v>2573</v>
      </c>
      <c r="D18" s="9">
        <v>2761</v>
      </c>
      <c r="E18" s="643">
        <f t="shared" si="1"/>
        <v>5334</v>
      </c>
      <c r="F18" s="649">
        <v>2392</v>
      </c>
      <c r="G18" s="6">
        <f t="shared" si="2"/>
        <v>-181</v>
      </c>
      <c r="H18" s="7">
        <f t="shared" si="0"/>
        <v>-7.0345899727944028</v>
      </c>
    </row>
    <row r="19" spans="2:8" x14ac:dyDescent="0.25">
      <c r="B19" s="214" t="s">
        <v>36</v>
      </c>
      <c r="C19" s="59">
        <v>1915</v>
      </c>
      <c r="D19" s="9">
        <v>2091</v>
      </c>
      <c r="E19" s="643">
        <f t="shared" si="1"/>
        <v>4006</v>
      </c>
      <c r="F19" s="649">
        <v>1736</v>
      </c>
      <c r="G19" s="6">
        <f t="shared" si="2"/>
        <v>-179</v>
      </c>
      <c r="H19" s="7">
        <f t="shared" si="0"/>
        <v>-9.3472584856396868</v>
      </c>
    </row>
    <row r="20" spans="2:8" x14ac:dyDescent="0.25">
      <c r="B20" s="214" t="s">
        <v>37</v>
      </c>
      <c r="C20" s="59">
        <v>2330</v>
      </c>
      <c r="D20" s="9">
        <v>2429</v>
      </c>
      <c r="E20" s="643">
        <f t="shared" si="1"/>
        <v>4759</v>
      </c>
      <c r="F20" s="649">
        <v>1998</v>
      </c>
      <c r="G20" s="6">
        <f t="shared" si="2"/>
        <v>-332</v>
      </c>
      <c r="H20" s="7">
        <f t="shared" si="0"/>
        <v>-14.24892703862661</v>
      </c>
    </row>
    <row r="21" spans="2:8" x14ac:dyDescent="0.25">
      <c r="B21" s="214" t="s">
        <v>38</v>
      </c>
      <c r="C21" s="59">
        <v>3027</v>
      </c>
      <c r="D21" s="9">
        <v>3286</v>
      </c>
      <c r="E21" s="643">
        <f t="shared" si="1"/>
        <v>6313</v>
      </c>
      <c r="F21" s="649">
        <v>2959</v>
      </c>
      <c r="G21" s="6">
        <f t="shared" si="2"/>
        <v>-68</v>
      </c>
      <c r="H21" s="7">
        <f t="shared" si="0"/>
        <v>-2.246448629005616</v>
      </c>
    </row>
    <row r="22" spans="2:8" x14ac:dyDescent="0.25">
      <c r="B22" s="214" t="s">
        <v>39</v>
      </c>
      <c r="C22" s="59">
        <v>2252</v>
      </c>
      <c r="D22" s="9">
        <v>2488</v>
      </c>
      <c r="E22" s="643">
        <f t="shared" si="1"/>
        <v>4740</v>
      </c>
      <c r="F22" s="649">
        <v>2130</v>
      </c>
      <c r="G22" s="6">
        <f t="shared" si="2"/>
        <v>-122</v>
      </c>
      <c r="H22" s="7">
        <f t="shared" si="0"/>
        <v>-5.4174067495559504</v>
      </c>
    </row>
    <row r="23" spans="2:8" x14ac:dyDescent="0.25">
      <c r="B23" s="215" t="s">
        <v>40</v>
      </c>
      <c r="C23" s="60">
        <v>2037</v>
      </c>
      <c r="D23" s="644">
        <v>2222</v>
      </c>
      <c r="E23" s="645">
        <f t="shared" si="1"/>
        <v>4259</v>
      </c>
      <c r="F23" s="650">
        <v>2091</v>
      </c>
      <c r="G23" s="6">
        <f t="shared" si="2"/>
        <v>54</v>
      </c>
      <c r="H23" s="7">
        <f t="shared" si="0"/>
        <v>2.6509572901325478</v>
      </c>
    </row>
    <row r="24" spans="2:8" x14ac:dyDescent="0.25">
      <c r="B24" s="215" t="s">
        <v>41</v>
      </c>
      <c r="C24" s="60">
        <v>2714</v>
      </c>
      <c r="D24" s="644">
        <v>3283</v>
      </c>
      <c r="E24" s="645">
        <f t="shared" si="1"/>
        <v>5997</v>
      </c>
      <c r="F24" s="650">
        <v>2565</v>
      </c>
      <c r="G24" s="6">
        <f t="shared" si="2"/>
        <v>-149</v>
      </c>
      <c r="H24" s="7">
        <f t="shared" si="0"/>
        <v>-5.4900515843773023</v>
      </c>
    </row>
    <row r="25" spans="2:8" x14ac:dyDescent="0.25">
      <c r="B25" s="215" t="s">
        <v>42</v>
      </c>
      <c r="C25" s="60">
        <v>2394</v>
      </c>
      <c r="D25" s="644">
        <v>2480</v>
      </c>
      <c r="E25" s="645">
        <f t="shared" si="1"/>
        <v>4874</v>
      </c>
      <c r="F25" s="650">
        <v>2223</v>
      </c>
      <c r="G25" s="6">
        <f t="shared" si="2"/>
        <v>-171</v>
      </c>
      <c r="H25" s="7">
        <f t="shared" si="0"/>
        <v>-7.1428571428571423</v>
      </c>
    </row>
    <row r="26" spans="2:8" x14ac:dyDescent="0.25">
      <c r="B26" s="215" t="s">
        <v>43</v>
      </c>
      <c r="C26" s="60">
        <v>3369</v>
      </c>
      <c r="D26" s="644">
        <v>3655</v>
      </c>
      <c r="E26" s="645">
        <f t="shared" si="1"/>
        <v>7024</v>
      </c>
      <c r="F26" s="650">
        <v>3043</v>
      </c>
      <c r="G26" s="6">
        <f t="shared" si="2"/>
        <v>-326</v>
      </c>
      <c r="H26" s="7">
        <f t="shared" si="0"/>
        <v>-9.6764618581181363</v>
      </c>
    </row>
    <row r="27" spans="2:8" x14ac:dyDescent="0.25">
      <c r="B27" s="215" t="s">
        <v>44</v>
      </c>
      <c r="C27" s="60">
        <v>2166</v>
      </c>
      <c r="D27" s="644">
        <v>2352</v>
      </c>
      <c r="E27" s="645">
        <f t="shared" si="1"/>
        <v>4518</v>
      </c>
      <c r="F27" s="650">
        <v>2034</v>
      </c>
      <c r="G27" s="6">
        <f t="shared" si="2"/>
        <v>-132</v>
      </c>
      <c r="H27" s="7">
        <f t="shared" si="0"/>
        <v>-6.094182825484765</v>
      </c>
    </row>
    <row r="28" spans="2:8" x14ac:dyDescent="0.25">
      <c r="B28" s="215" t="s">
        <v>45</v>
      </c>
      <c r="C28" s="60">
        <v>2480</v>
      </c>
      <c r="D28" s="644">
        <v>2615</v>
      </c>
      <c r="E28" s="645">
        <f t="shared" si="1"/>
        <v>5095</v>
      </c>
      <c r="F28" s="650">
        <v>2136</v>
      </c>
      <c r="G28" s="6">
        <f t="shared" si="2"/>
        <v>-344</v>
      </c>
      <c r="H28" s="7">
        <f t="shared" si="0"/>
        <v>-13.870967741935484</v>
      </c>
    </row>
    <row r="29" spans="2:8" x14ac:dyDescent="0.25">
      <c r="B29" s="215" t="s">
        <v>46</v>
      </c>
      <c r="C29" s="60">
        <v>2240</v>
      </c>
      <c r="D29" s="644">
        <v>2747</v>
      </c>
      <c r="E29" s="645">
        <f t="shared" si="1"/>
        <v>4987</v>
      </c>
      <c r="F29" s="650">
        <v>2131</v>
      </c>
      <c r="G29" s="6">
        <f t="shared" si="2"/>
        <v>-109</v>
      </c>
      <c r="H29" s="7">
        <f t="shared" si="0"/>
        <v>-4.8660714285714288</v>
      </c>
    </row>
    <row r="30" spans="2:8" x14ac:dyDescent="0.25">
      <c r="B30" s="215" t="s">
        <v>47</v>
      </c>
      <c r="C30" s="60">
        <v>1322</v>
      </c>
      <c r="D30" s="644">
        <v>1396</v>
      </c>
      <c r="E30" s="645">
        <f t="shared" si="1"/>
        <v>2718</v>
      </c>
      <c r="F30" s="650">
        <v>1359</v>
      </c>
      <c r="G30" s="6">
        <f t="shared" si="2"/>
        <v>37</v>
      </c>
      <c r="H30" s="7">
        <f t="shared" si="0"/>
        <v>2.798789712556732</v>
      </c>
    </row>
    <row r="31" spans="2:8" x14ac:dyDescent="0.25">
      <c r="B31" s="215" t="s">
        <v>48</v>
      </c>
      <c r="C31" s="60">
        <v>895</v>
      </c>
      <c r="D31" s="644">
        <v>911</v>
      </c>
      <c r="E31" s="645">
        <f t="shared" si="1"/>
        <v>1806</v>
      </c>
      <c r="F31" s="650">
        <v>841</v>
      </c>
      <c r="G31" s="6">
        <f t="shared" si="2"/>
        <v>-54</v>
      </c>
      <c r="H31" s="7">
        <f t="shared" si="0"/>
        <v>-6.033519553072626</v>
      </c>
    </row>
    <row r="32" spans="2:8" x14ac:dyDescent="0.25">
      <c r="B32" s="215" t="s">
        <v>49</v>
      </c>
      <c r="C32" s="60">
        <v>1661</v>
      </c>
      <c r="D32" s="644">
        <v>1615</v>
      </c>
      <c r="E32" s="645">
        <f t="shared" si="1"/>
        <v>3276</v>
      </c>
      <c r="F32" s="650">
        <v>1567</v>
      </c>
      <c r="G32" s="6">
        <f t="shared" si="2"/>
        <v>-94</v>
      </c>
      <c r="H32" s="7">
        <f t="shared" si="0"/>
        <v>-5.659241420830825</v>
      </c>
    </row>
    <row r="33" spans="2:8" x14ac:dyDescent="0.25">
      <c r="B33" s="215" t="s">
        <v>50</v>
      </c>
      <c r="C33" s="60">
        <v>3633</v>
      </c>
      <c r="D33" s="644">
        <v>3623</v>
      </c>
      <c r="E33" s="645">
        <f t="shared" si="1"/>
        <v>7256</v>
      </c>
      <c r="F33" s="650">
        <v>3285</v>
      </c>
      <c r="G33" s="6">
        <f t="shared" si="2"/>
        <v>-348</v>
      </c>
      <c r="H33" s="7">
        <f t="shared" si="0"/>
        <v>-9.5788604459124702</v>
      </c>
    </row>
    <row r="34" spans="2:8" ht="15.75" thickBot="1" x14ac:dyDescent="0.3">
      <c r="B34" s="216" t="s">
        <v>51</v>
      </c>
      <c r="C34" s="61">
        <v>1265</v>
      </c>
      <c r="D34" s="646">
        <v>1401</v>
      </c>
      <c r="E34" s="647">
        <f t="shared" si="1"/>
        <v>2666</v>
      </c>
      <c r="F34" s="651">
        <v>1188</v>
      </c>
      <c r="G34" s="4">
        <f t="shared" si="2"/>
        <v>-77</v>
      </c>
      <c r="H34" s="8">
        <f t="shared" si="0"/>
        <v>-6.0869565217391308</v>
      </c>
    </row>
    <row r="35" spans="2:8" x14ac:dyDescent="0.25">
      <c r="D35" s="66"/>
      <c r="E35" s="66"/>
      <c r="F35" s="66"/>
    </row>
  </sheetData>
  <mergeCells count="9">
    <mergeCell ref="B5:B8"/>
    <mergeCell ref="C5:H5"/>
    <mergeCell ref="D6:D8"/>
    <mergeCell ref="C6:C8"/>
    <mergeCell ref="G6:H6"/>
    <mergeCell ref="G7:G8"/>
    <mergeCell ref="H7:H8"/>
    <mergeCell ref="E6:E8"/>
    <mergeCell ref="F6:F8"/>
  </mergeCells>
  <pageMargins left="0.70866141732283472" right="0.51181102362204722" top="1.7322834645669292" bottom="0.7480314960629921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I44"/>
  <sheetViews>
    <sheetView zoomScaleNormal="10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60.28515625" style="11" customWidth="1"/>
    <col min="3" max="3" width="10.28515625" style="11" customWidth="1"/>
    <col min="4" max="4" width="9.140625" style="11" customWidth="1"/>
    <col min="5" max="5" width="11" style="11" customWidth="1"/>
    <col min="6" max="6" width="8.7109375" style="11" customWidth="1"/>
    <col min="7" max="7" width="13.5703125" style="11" customWidth="1"/>
    <col min="8" max="8" width="9.140625" style="11"/>
    <col min="9" max="9" width="10.28515625" style="11" customWidth="1"/>
    <col min="10" max="16384" width="9.140625" style="11"/>
  </cols>
  <sheetData>
    <row r="2" spans="2:9" x14ac:dyDescent="0.25">
      <c r="B2" s="11" t="s">
        <v>320</v>
      </c>
    </row>
    <row r="3" spans="2:9" ht="15.75" thickBot="1" x14ac:dyDescent="0.3">
      <c r="B3" s="11" t="s">
        <v>500</v>
      </c>
    </row>
    <row r="4" spans="2:9" x14ac:dyDescent="0.25">
      <c r="B4" s="865" t="s">
        <v>143</v>
      </c>
      <c r="C4" s="884" t="s">
        <v>360</v>
      </c>
      <c r="D4" s="909"/>
      <c r="E4" s="884" t="s">
        <v>436</v>
      </c>
      <c r="F4" s="909"/>
      <c r="G4" s="865" t="s">
        <v>150</v>
      </c>
    </row>
    <row r="5" spans="2:9" x14ac:dyDescent="0.25">
      <c r="B5" s="907"/>
      <c r="C5" s="910"/>
      <c r="D5" s="911"/>
      <c r="E5" s="910"/>
      <c r="F5" s="911"/>
      <c r="G5" s="912"/>
    </row>
    <row r="6" spans="2:9" ht="43.5" customHeight="1" thickBot="1" x14ac:dyDescent="0.3">
      <c r="B6" s="908"/>
      <c r="C6" s="497" t="s">
        <v>4</v>
      </c>
      <c r="D6" s="494" t="s">
        <v>148</v>
      </c>
      <c r="E6" s="497" t="s">
        <v>4</v>
      </c>
      <c r="F6" s="494" t="s">
        <v>148</v>
      </c>
      <c r="G6" s="500" t="s">
        <v>4</v>
      </c>
    </row>
    <row r="7" spans="2:9" ht="30" customHeight="1" thickBot="1" x14ac:dyDescent="0.3">
      <c r="B7" s="29" t="s">
        <v>160</v>
      </c>
      <c r="C7" s="94">
        <v>65809</v>
      </c>
      <c r="D7" s="95">
        <v>100</v>
      </c>
      <c r="E7" s="94">
        <v>60413</v>
      </c>
      <c r="F7" s="95">
        <v>100</v>
      </c>
      <c r="G7" s="96">
        <f>SUM(E7)-C7</f>
        <v>-5396</v>
      </c>
    </row>
    <row r="8" spans="2:9" ht="30.75" customHeight="1" thickBot="1" x14ac:dyDescent="0.3">
      <c r="B8" s="50" t="s">
        <v>161</v>
      </c>
      <c r="C8" s="51">
        <f>SUM(C9)+C26</f>
        <v>59704</v>
      </c>
      <c r="D8" s="368">
        <f>SUM(C8)/C7*100</f>
        <v>90.723153368080361</v>
      </c>
      <c r="E8" s="51">
        <f>SUM(E9)+E26</f>
        <v>53735</v>
      </c>
      <c r="F8" s="368">
        <f>SUM(E8)/E7*100</f>
        <v>88.946087762567657</v>
      </c>
      <c r="G8" s="258">
        <f>SUM(E8)-C8</f>
        <v>-5969</v>
      </c>
    </row>
    <row r="9" spans="2:9" ht="22.5" customHeight="1" x14ac:dyDescent="0.25">
      <c r="B9" s="533" t="s">
        <v>162</v>
      </c>
      <c r="C9" s="534">
        <f>SUM(C11:C12)</f>
        <v>36445</v>
      </c>
      <c r="D9" s="535">
        <f>SUM(C9)/C7*100</f>
        <v>55.379963226914256</v>
      </c>
      <c r="E9" s="534">
        <f>SUM(E11:E12)</f>
        <v>31525</v>
      </c>
      <c r="F9" s="535">
        <f>SUM(E9)/E7*100</f>
        <v>52.182477281379832</v>
      </c>
      <c r="G9" s="536">
        <f>SUM(E9)-C9</f>
        <v>-4920</v>
      </c>
    </row>
    <row r="10" spans="2:9" ht="17.25" customHeight="1" x14ac:dyDescent="0.25">
      <c r="B10" s="67" t="s">
        <v>1</v>
      </c>
      <c r="C10" s="68"/>
      <c r="D10" s="69"/>
      <c r="E10" s="68"/>
      <c r="F10" s="69"/>
      <c r="G10" s="90"/>
    </row>
    <row r="11" spans="2:9" ht="24" customHeight="1" x14ac:dyDescent="0.25">
      <c r="B11" s="537" t="s">
        <v>163</v>
      </c>
      <c r="C11" s="519">
        <v>29686</v>
      </c>
      <c r="D11" s="520">
        <f>SUM(C11)/C7*100</f>
        <v>45.109331550395844</v>
      </c>
      <c r="E11" s="519">
        <v>24810</v>
      </c>
      <c r="F11" s="520">
        <f>SUM(E11)/E7*100</f>
        <v>41.067319947693377</v>
      </c>
      <c r="G11" s="521">
        <f>SUM(E11)-C11</f>
        <v>-4876</v>
      </c>
      <c r="H11" s="57"/>
    </row>
    <row r="12" spans="2:9" ht="22.5" customHeight="1" thickBot="1" x14ac:dyDescent="0.3">
      <c r="B12" s="538" t="s">
        <v>164</v>
      </c>
      <c r="C12" s="539">
        <v>6759</v>
      </c>
      <c r="D12" s="540">
        <f>SUM(C12)/C7*100</f>
        <v>10.270631676518409</v>
      </c>
      <c r="E12" s="539">
        <v>6715</v>
      </c>
      <c r="F12" s="540">
        <f>SUM(E12)/E7*100</f>
        <v>11.115157333686458</v>
      </c>
      <c r="G12" s="541">
        <f>SUM(E12)-C12</f>
        <v>-44</v>
      </c>
      <c r="H12" s="436"/>
    </row>
    <row r="13" spans="2:9" ht="26.25" customHeight="1" thickTop="1" x14ac:dyDescent="0.25">
      <c r="B13" s="542" t="s">
        <v>165</v>
      </c>
      <c r="C13" s="543"/>
      <c r="D13" s="544"/>
      <c r="E13" s="543"/>
      <c r="F13" s="544"/>
      <c r="G13" s="545"/>
      <c r="I13" s="436"/>
    </row>
    <row r="14" spans="2:9" ht="26.25" customHeight="1" x14ac:dyDescent="0.25">
      <c r="B14" s="83" t="s">
        <v>166</v>
      </c>
      <c r="C14" s="38">
        <v>2058</v>
      </c>
      <c r="D14" s="78">
        <f>SUM(C14)/C7*100</f>
        <v>3.1272318375906027</v>
      </c>
      <c r="E14" s="38">
        <v>2351</v>
      </c>
      <c r="F14" s="78">
        <f>SUM(E14)/E7*100</f>
        <v>3.8915465214440599</v>
      </c>
      <c r="G14" s="42">
        <f t="shared" ref="G14:G44" si="0">SUM(E14)-C14</f>
        <v>293</v>
      </c>
    </row>
    <row r="15" spans="2:9" ht="26.25" customHeight="1" x14ac:dyDescent="0.25">
      <c r="B15" s="70" t="s">
        <v>167</v>
      </c>
      <c r="C15" s="13">
        <v>1109</v>
      </c>
      <c r="D15" s="71">
        <f>SUM(C15)/C7*100</f>
        <v>1.6851798386238965</v>
      </c>
      <c r="E15" s="13">
        <v>1019</v>
      </c>
      <c r="F15" s="71">
        <f>SUM(E15)/E7*100</f>
        <v>1.6867230562958306</v>
      </c>
      <c r="G15" s="40">
        <f t="shared" si="0"/>
        <v>-90</v>
      </c>
    </row>
    <row r="16" spans="2:9" ht="28.5" customHeight="1" x14ac:dyDescent="0.25">
      <c r="B16" s="70" t="s">
        <v>168</v>
      </c>
      <c r="C16" s="13">
        <v>975</v>
      </c>
      <c r="D16" s="71">
        <f>SUM(C16)/C7*100</f>
        <v>1.481560272911</v>
      </c>
      <c r="E16" s="13">
        <v>1162</v>
      </c>
      <c r="F16" s="71">
        <f>SUM(E16)/E7*100</f>
        <v>1.9234270769536359</v>
      </c>
      <c r="G16" s="40">
        <f t="shared" si="0"/>
        <v>187</v>
      </c>
    </row>
    <row r="17" spans="2:7" ht="27" customHeight="1" x14ac:dyDescent="0.25">
      <c r="B17" s="546" t="s">
        <v>169</v>
      </c>
      <c r="C17" s="13">
        <v>11</v>
      </c>
      <c r="D17" s="71">
        <f>SUM(C17)/C7*100</f>
        <v>1.6715038976431795E-2</v>
      </c>
      <c r="E17" s="72">
        <v>11</v>
      </c>
      <c r="F17" s="73">
        <f>SUM(E17)/E7*100</f>
        <v>1.8208001589061957E-2</v>
      </c>
      <c r="G17" s="91">
        <f t="shared" si="0"/>
        <v>0</v>
      </c>
    </row>
    <row r="18" spans="2:7" ht="30" x14ac:dyDescent="0.25">
      <c r="B18" s="70" t="s">
        <v>113</v>
      </c>
      <c r="C18" s="13">
        <v>1026</v>
      </c>
      <c r="D18" s="71">
        <f>SUM(C18)/C7*100</f>
        <v>1.5590572718017293</v>
      </c>
      <c r="E18" s="13">
        <v>1030</v>
      </c>
      <c r="F18" s="71">
        <f>SUM(E18)/E7*100</f>
        <v>1.7049310578848922</v>
      </c>
      <c r="G18" s="40">
        <f t="shared" si="0"/>
        <v>4</v>
      </c>
    </row>
    <row r="19" spans="2:7" ht="34.5" customHeight="1" x14ac:dyDescent="0.25">
      <c r="B19" s="70" t="s">
        <v>121</v>
      </c>
      <c r="C19" s="13">
        <v>535</v>
      </c>
      <c r="D19" s="71">
        <f>SUM(C19)/C7*100</f>
        <v>0.81295871385372831</v>
      </c>
      <c r="E19" s="72">
        <v>606</v>
      </c>
      <c r="F19" s="73">
        <f>SUM(E19)/E7*100</f>
        <v>1.0030953602701405</v>
      </c>
      <c r="G19" s="91">
        <f t="shared" si="0"/>
        <v>71</v>
      </c>
    </row>
    <row r="20" spans="2:7" ht="30" customHeight="1" x14ac:dyDescent="0.25">
      <c r="B20" s="70" t="s">
        <v>170</v>
      </c>
      <c r="C20" s="13">
        <v>43</v>
      </c>
      <c r="D20" s="71">
        <f>SUM(C20)/C7*100</f>
        <v>6.5340606907869747E-2</v>
      </c>
      <c r="E20" s="72">
        <v>26</v>
      </c>
      <c r="F20" s="73">
        <f>SUM(E20)/E7*100</f>
        <v>4.3037094665055529E-2</v>
      </c>
      <c r="G20" s="91">
        <f t="shared" si="0"/>
        <v>-17</v>
      </c>
    </row>
    <row r="21" spans="2:7" ht="32.25" customHeight="1" x14ac:dyDescent="0.25">
      <c r="B21" s="70" t="s">
        <v>171</v>
      </c>
      <c r="C21" s="13">
        <v>0</v>
      </c>
      <c r="D21" s="71">
        <f>SUM(C21)/C7*100</f>
        <v>0</v>
      </c>
      <c r="E21" s="72">
        <v>0</v>
      </c>
      <c r="F21" s="73">
        <f>SUM(E21)/E7*100</f>
        <v>0</v>
      </c>
      <c r="G21" s="91">
        <f t="shared" si="0"/>
        <v>0</v>
      </c>
    </row>
    <row r="22" spans="2:7" ht="33.75" customHeight="1" x14ac:dyDescent="0.25">
      <c r="B22" s="70" t="s">
        <v>172</v>
      </c>
      <c r="C22" s="13">
        <v>0</v>
      </c>
      <c r="D22" s="71">
        <f>SUM(C22)/C7*100</f>
        <v>0</v>
      </c>
      <c r="E22" s="72">
        <v>0</v>
      </c>
      <c r="F22" s="73">
        <f>SUM(E22)/E7*100</f>
        <v>0</v>
      </c>
      <c r="G22" s="91">
        <f t="shared" si="0"/>
        <v>0</v>
      </c>
    </row>
    <row r="23" spans="2:7" ht="36.75" customHeight="1" x14ac:dyDescent="0.25">
      <c r="B23" s="70" t="s">
        <v>173</v>
      </c>
      <c r="C23" s="13">
        <v>2</v>
      </c>
      <c r="D23" s="71">
        <f>SUM(C23)/C7*100</f>
        <v>3.0390979957148718E-3</v>
      </c>
      <c r="E23" s="72">
        <v>0</v>
      </c>
      <c r="F23" s="73">
        <f>SUM(E23)/E7*100</f>
        <v>0</v>
      </c>
      <c r="G23" s="91">
        <f t="shared" si="0"/>
        <v>-2</v>
      </c>
    </row>
    <row r="24" spans="2:7" ht="30" customHeight="1" x14ac:dyDescent="0.25">
      <c r="B24" s="84" t="s">
        <v>174</v>
      </c>
      <c r="C24" s="36">
        <v>100</v>
      </c>
      <c r="D24" s="76">
        <f>SUM(C24)/C7*100</f>
        <v>0.15195489978574359</v>
      </c>
      <c r="E24" s="85">
        <v>94</v>
      </c>
      <c r="F24" s="86">
        <f>SUM(E24)/E7*100</f>
        <v>0.15559564994289307</v>
      </c>
      <c r="G24" s="92">
        <f t="shared" si="0"/>
        <v>-6</v>
      </c>
    </row>
    <row r="25" spans="2:7" ht="27.75" customHeight="1" thickBot="1" x14ac:dyDescent="0.3">
      <c r="B25" s="527" t="s">
        <v>182</v>
      </c>
      <c r="C25" s="36">
        <v>911</v>
      </c>
      <c r="D25" s="76">
        <f>SUM(C25)/C7*100</f>
        <v>1.3843091370481242</v>
      </c>
      <c r="E25" s="36">
        <v>427</v>
      </c>
      <c r="F25" s="76">
        <f>SUM(E25)/E7*100</f>
        <v>0.70680151622995047</v>
      </c>
      <c r="G25" s="41">
        <f t="shared" si="0"/>
        <v>-484</v>
      </c>
    </row>
    <row r="26" spans="2:7" ht="20.25" customHeight="1" thickBot="1" x14ac:dyDescent="0.3">
      <c r="B26" s="529" t="s">
        <v>175</v>
      </c>
      <c r="C26" s="530">
        <f>SUM(C27:C35)</f>
        <v>23259</v>
      </c>
      <c r="D26" s="531">
        <f>SUM(C26)/C7*100</f>
        <v>35.343190141166104</v>
      </c>
      <c r="E26" s="530">
        <f>SUM(E27:E35)</f>
        <v>22210</v>
      </c>
      <c r="F26" s="531">
        <f>SUM(E26)/E7*100</f>
        <v>36.763610481187825</v>
      </c>
      <c r="G26" s="532">
        <f t="shared" si="0"/>
        <v>-1049</v>
      </c>
    </row>
    <row r="27" spans="2:7" ht="60" customHeight="1" x14ac:dyDescent="0.25">
      <c r="B27" s="77" t="s">
        <v>176</v>
      </c>
      <c r="C27" s="38">
        <v>1893</v>
      </c>
      <c r="D27" s="78">
        <f>SUM(C27)/C7*100</f>
        <v>2.8765062529441261</v>
      </c>
      <c r="E27" s="528">
        <v>1280</v>
      </c>
      <c r="F27" s="78">
        <f>SUM(E27)/E7*100</f>
        <v>2.1187492758181188</v>
      </c>
      <c r="G27" s="42">
        <f t="shared" si="0"/>
        <v>-613</v>
      </c>
    </row>
    <row r="28" spans="2:7" ht="25.5" customHeight="1" x14ac:dyDescent="0.25">
      <c r="B28" s="74" t="s">
        <v>122</v>
      </c>
      <c r="C28" s="13">
        <v>0</v>
      </c>
      <c r="D28" s="71">
        <f>SUM(C28)/C7*100</f>
        <v>0</v>
      </c>
      <c r="E28" s="72">
        <v>0</v>
      </c>
      <c r="F28" s="73">
        <f>SUM(E28)/E7*100</f>
        <v>0</v>
      </c>
      <c r="G28" s="91">
        <f t="shared" si="0"/>
        <v>0</v>
      </c>
    </row>
    <row r="29" spans="2:7" ht="24" customHeight="1" x14ac:dyDescent="0.25">
      <c r="B29" s="74" t="s">
        <v>177</v>
      </c>
      <c r="C29" s="13">
        <v>11857</v>
      </c>
      <c r="D29" s="71">
        <f>SUM(C29)/C7*100</f>
        <v>18.017292467595617</v>
      </c>
      <c r="E29" s="72">
        <v>9948</v>
      </c>
      <c r="F29" s="71">
        <f>SUM(E29)/E7*100</f>
        <v>16.466654527998941</v>
      </c>
      <c r="G29" s="40">
        <f t="shared" si="0"/>
        <v>-1909</v>
      </c>
    </row>
    <row r="30" spans="2:7" ht="27" customHeight="1" x14ac:dyDescent="0.25">
      <c r="B30" s="74" t="s">
        <v>124</v>
      </c>
      <c r="C30" s="13">
        <v>4698</v>
      </c>
      <c r="D30" s="71">
        <f>SUM(C30)/C7*100</f>
        <v>7.1388411919342341</v>
      </c>
      <c r="E30" s="13">
        <v>4911</v>
      </c>
      <c r="F30" s="71">
        <f>SUM(E30)/E7*100</f>
        <v>8.129045073080297</v>
      </c>
      <c r="G30" s="40">
        <f t="shared" si="0"/>
        <v>213</v>
      </c>
    </row>
    <row r="31" spans="2:7" ht="24" customHeight="1" x14ac:dyDescent="0.25">
      <c r="B31" s="74" t="s">
        <v>125</v>
      </c>
      <c r="C31" s="13">
        <v>59</v>
      </c>
      <c r="D31" s="71">
        <f>SUM(C31)/C7*100</f>
        <v>8.9653390873588729E-2</v>
      </c>
      <c r="E31" s="13">
        <v>48</v>
      </c>
      <c r="F31" s="71">
        <f>SUM(E31)/E7*100</f>
        <v>7.9453097843179443E-2</v>
      </c>
      <c r="G31" s="40">
        <f t="shared" si="0"/>
        <v>-11</v>
      </c>
    </row>
    <row r="32" spans="2:7" ht="30" customHeight="1" x14ac:dyDescent="0.25">
      <c r="B32" s="74" t="s">
        <v>126</v>
      </c>
      <c r="C32" s="13">
        <v>684</v>
      </c>
      <c r="D32" s="71">
        <f>SUM(C32)/C7*100</f>
        <v>1.0393715145344862</v>
      </c>
      <c r="E32" s="13">
        <v>779</v>
      </c>
      <c r="F32" s="71">
        <f>SUM(E32)/E7*100</f>
        <v>1.2894575670799331</v>
      </c>
      <c r="G32" s="40">
        <f t="shared" si="0"/>
        <v>95</v>
      </c>
    </row>
    <row r="33" spans="2:7" ht="29.25" customHeight="1" x14ac:dyDescent="0.25">
      <c r="B33" s="74" t="s">
        <v>118</v>
      </c>
      <c r="C33" s="13">
        <v>376</v>
      </c>
      <c r="D33" s="71">
        <f>SUM(C33)/C7*100</f>
        <v>0.57135042319439588</v>
      </c>
      <c r="E33" s="13">
        <v>281</v>
      </c>
      <c r="F33" s="71">
        <f>SUM(E33)/E7*100</f>
        <v>0.46513167695694635</v>
      </c>
      <c r="G33" s="40">
        <f t="shared" si="0"/>
        <v>-95</v>
      </c>
    </row>
    <row r="34" spans="2:7" ht="28.5" customHeight="1" x14ac:dyDescent="0.25">
      <c r="B34" s="75" t="s">
        <v>119</v>
      </c>
      <c r="C34" s="36">
        <v>602</v>
      </c>
      <c r="D34" s="76">
        <f>SUM(C34)/C7*100</f>
        <v>0.91476849671017646</v>
      </c>
      <c r="E34" s="36">
        <v>446</v>
      </c>
      <c r="F34" s="76">
        <f>SUM(E34)/E7*100</f>
        <v>0.73825170079287572</v>
      </c>
      <c r="G34" s="41">
        <f t="shared" si="0"/>
        <v>-156</v>
      </c>
    </row>
    <row r="35" spans="2:7" ht="24.75" customHeight="1" thickBot="1" x14ac:dyDescent="0.3">
      <c r="B35" s="75" t="s">
        <v>127</v>
      </c>
      <c r="C35" s="36">
        <v>3090</v>
      </c>
      <c r="D35" s="76">
        <f>SUM(C35)/C7*100</f>
        <v>4.6954064033794767</v>
      </c>
      <c r="E35" s="36">
        <v>4517</v>
      </c>
      <c r="F35" s="76">
        <f>SUM(E35)/E7*100</f>
        <v>7.4768675616175324</v>
      </c>
      <c r="G35" s="41">
        <f t="shared" si="0"/>
        <v>1427</v>
      </c>
    </row>
    <row r="36" spans="2:7" ht="20.25" customHeight="1" thickBot="1" x14ac:dyDescent="0.3">
      <c r="B36" s="522" t="s">
        <v>178</v>
      </c>
      <c r="C36" s="523">
        <f>SUM(C37,C39,C41:C42,C44)</f>
        <v>6105</v>
      </c>
      <c r="D36" s="524">
        <f>SUM(C36)/C7*100</f>
        <v>9.2768466319196463</v>
      </c>
      <c r="E36" s="523">
        <f>SUM(E37,E39,E41:E42,E44)</f>
        <v>6678</v>
      </c>
      <c r="F36" s="524">
        <f>SUM(E36)/E7*100</f>
        <v>11.053912237432341</v>
      </c>
      <c r="G36" s="525">
        <f t="shared" si="0"/>
        <v>573</v>
      </c>
    </row>
    <row r="37" spans="2:7" ht="27" customHeight="1" x14ac:dyDescent="0.25">
      <c r="B37" s="77" t="s">
        <v>114</v>
      </c>
      <c r="C37" s="38">
        <v>793</v>
      </c>
      <c r="D37" s="78">
        <f>SUM(C37)/C7*100</f>
        <v>1.2050023553009466</v>
      </c>
      <c r="E37" s="38">
        <v>784</v>
      </c>
      <c r="F37" s="78">
        <f>SUM(E37)/E7*100</f>
        <v>1.2977339314385976</v>
      </c>
      <c r="G37" s="42">
        <f t="shared" si="0"/>
        <v>-9</v>
      </c>
    </row>
    <row r="38" spans="2:7" ht="23.25" customHeight="1" x14ac:dyDescent="0.25">
      <c r="B38" s="526" t="s">
        <v>179</v>
      </c>
      <c r="C38" s="13">
        <v>170</v>
      </c>
      <c r="D38" s="71">
        <f>SUM(C38)/C7*100</f>
        <v>0.2583233296357641</v>
      </c>
      <c r="E38" s="72">
        <v>120</v>
      </c>
      <c r="F38" s="78">
        <f>SUM(E38)/E7*100</f>
        <v>0.19863274460794864</v>
      </c>
      <c r="G38" s="91">
        <f t="shared" si="0"/>
        <v>-50</v>
      </c>
    </row>
    <row r="39" spans="2:7" ht="25.5" customHeight="1" x14ac:dyDescent="0.25">
      <c r="B39" s="74" t="s">
        <v>115</v>
      </c>
      <c r="C39" s="13">
        <v>4561</v>
      </c>
      <c r="D39" s="71">
        <f>SUM(C39)/C7*100</f>
        <v>6.9306629792277654</v>
      </c>
      <c r="E39" s="13">
        <v>5254</v>
      </c>
      <c r="F39" s="71">
        <f>SUM(E39)/E7*100</f>
        <v>8.6968036680846836</v>
      </c>
      <c r="G39" s="40">
        <f t="shared" si="0"/>
        <v>693</v>
      </c>
    </row>
    <row r="40" spans="2:7" ht="27" customHeight="1" x14ac:dyDescent="0.25">
      <c r="B40" s="526" t="s">
        <v>180</v>
      </c>
      <c r="C40" s="13">
        <v>20</v>
      </c>
      <c r="D40" s="71">
        <f>SUM(C40)/C7*100</f>
        <v>3.039097995714872E-2</v>
      </c>
      <c r="E40" s="72">
        <v>9</v>
      </c>
      <c r="F40" s="73">
        <f>SUM(E40)/E7*100</f>
        <v>1.4897455845596147E-2</v>
      </c>
      <c r="G40" s="91">
        <f t="shared" si="0"/>
        <v>-11</v>
      </c>
    </row>
    <row r="41" spans="2:7" ht="28.5" customHeight="1" x14ac:dyDescent="0.25">
      <c r="B41" s="74" t="s">
        <v>116</v>
      </c>
      <c r="C41" s="13">
        <v>0</v>
      </c>
      <c r="D41" s="71">
        <f>SUM(C41)/C7*100</f>
        <v>0</v>
      </c>
      <c r="E41" s="13">
        <v>0</v>
      </c>
      <c r="F41" s="71">
        <f>SUM(E41)/E7*100</f>
        <v>0</v>
      </c>
      <c r="G41" s="40">
        <f t="shared" si="0"/>
        <v>0</v>
      </c>
    </row>
    <row r="42" spans="2:7" ht="25.5" customHeight="1" x14ac:dyDescent="0.25">
      <c r="B42" s="74" t="s">
        <v>117</v>
      </c>
      <c r="C42" s="13">
        <v>708</v>
      </c>
      <c r="D42" s="71">
        <f>SUM(C42)/C7*100</f>
        <v>1.0758406904830646</v>
      </c>
      <c r="E42" s="13">
        <v>640</v>
      </c>
      <c r="F42" s="71">
        <f>SUM(E42)/E7*100</f>
        <v>1.0593746379090594</v>
      </c>
      <c r="G42" s="40">
        <f t="shared" si="0"/>
        <v>-68</v>
      </c>
    </row>
    <row r="43" spans="2:7" ht="29.25" customHeight="1" x14ac:dyDescent="0.25">
      <c r="B43" s="526" t="s">
        <v>181</v>
      </c>
      <c r="C43" s="13">
        <v>54</v>
      </c>
      <c r="D43" s="71">
        <f>SUM(C43)/C7*100</f>
        <v>8.2055645884301545E-2</v>
      </c>
      <c r="E43" s="72">
        <v>6</v>
      </c>
      <c r="F43" s="73">
        <f>SUM(E43)/E7*100</f>
        <v>9.9316372303974304E-3</v>
      </c>
      <c r="G43" s="91">
        <f t="shared" si="0"/>
        <v>-48</v>
      </c>
    </row>
    <row r="44" spans="2:7" ht="36" customHeight="1" thickBot="1" x14ac:dyDescent="0.3">
      <c r="B44" s="79" t="s">
        <v>123</v>
      </c>
      <c r="C44" s="20">
        <v>43</v>
      </c>
      <c r="D44" s="82">
        <f>SUM(C44)/C7*100</f>
        <v>6.5340606907869747E-2</v>
      </c>
      <c r="E44" s="80">
        <v>0</v>
      </c>
      <c r="F44" s="81">
        <f>SUM(E44)/E7*100</f>
        <v>0</v>
      </c>
      <c r="G44" s="93">
        <f t="shared" si="0"/>
        <v>-43</v>
      </c>
    </row>
  </sheetData>
  <mergeCells count="4">
    <mergeCell ref="B4:B6"/>
    <mergeCell ref="E4:F5"/>
    <mergeCell ref="C4:D5"/>
    <mergeCell ref="G4:G5"/>
  </mergeCells>
  <pageMargins left="0.70866141732283472" right="0" top="0" bottom="0" header="0" footer="0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H13"/>
  <sheetViews>
    <sheetView workbookViewId="0">
      <selection activeCell="B1" sqref="B1"/>
    </sheetView>
  </sheetViews>
  <sheetFormatPr defaultRowHeight="15" x14ac:dyDescent="0.25"/>
  <cols>
    <col min="1" max="1" width="2.28515625" style="2" customWidth="1"/>
    <col min="2" max="2" width="38.28515625" style="2" customWidth="1"/>
    <col min="3" max="3" width="10" style="2" customWidth="1"/>
    <col min="4" max="4" width="8.5703125" style="2" customWidth="1"/>
    <col min="5" max="5" width="9.140625" style="2"/>
    <col min="6" max="6" width="8.140625" style="2" customWidth="1"/>
    <col min="7" max="7" width="9.140625" style="2" customWidth="1"/>
    <col min="8" max="8" width="7" style="2" customWidth="1"/>
    <col min="9" max="9" width="10.28515625" style="2" customWidth="1"/>
    <col min="10" max="16384" width="9.140625" style="2"/>
  </cols>
  <sheetData>
    <row r="2" spans="2:8" x14ac:dyDescent="0.25">
      <c r="B2" s="11" t="s">
        <v>319</v>
      </c>
    </row>
    <row r="3" spans="2:8" x14ac:dyDescent="0.25">
      <c r="B3" s="11" t="s">
        <v>501</v>
      </c>
    </row>
    <row r="4" spans="2:8" ht="15.75" thickBot="1" x14ac:dyDescent="0.3"/>
    <row r="5" spans="2:8" ht="27.75" customHeight="1" x14ac:dyDescent="0.25">
      <c r="B5" s="913" t="s">
        <v>183</v>
      </c>
      <c r="C5" s="915" t="s">
        <v>360</v>
      </c>
      <c r="D5" s="915"/>
      <c r="E5" s="888" t="s">
        <v>436</v>
      </c>
      <c r="F5" s="915"/>
      <c r="G5" s="915" t="s">
        <v>150</v>
      </c>
      <c r="H5" s="887"/>
    </row>
    <row r="6" spans="2:8" ht="32.25" customHeight="1" thickBot="1" x14ac:dyDescent="0.3">
      <c r="B6" s="914"/>
      <c r="C6" s="108" t="s">
        <v>147</v>
      </c>
      <c r="D6" s="108" t="s">
        <v>148</v>
      </c>
      <c r="E6" s="109" t="s">
        <v>147</v>
      </c>
      <c r="F6" s="108" t="s">
        <v>148</v>
      </c>
      <c r="G6" s="110" t="s">
        <v>147</v>
      </c>
      <c r="H6" s="26" t="s">
        <v>148</v>
      </c>
    </row>
    <row r="7" spans="2:8" ht="30" customHeight="1" x14ac:dyDescent="0.25">
      <c r="B7" s="111" t="s">
        <v>4</v>
      </c>
      <c r="C7" s="55">
        <v>36445</v>
      </c>
      <c r="D7" s="112">
        <f>SUM(D8:D9)</f>
        <v>100</v>
      </c>
      <c r="E7" s="54">
        <v>31525</v>
      </c>
      <c r="F7" s="112">
        <f>SUM(F8:F9)</f>
        <v>100</v>
      </c>
      <c r="G7" s="114">
        <f>E7-C7</f>
        <v>-4920</v>
      </c>
      <c r="H7" s="113">
        <f>G7/C7*100</f>
        <v>-13.499794210454109</v>
      </c>
    </row>
    <row r="8" spans="2:8" ht="29.25" customHeight="1" x14ac:dyDescent="0.25">
      <c r="B8" s="12" t="s">
        <v>5</v>
      </c>
      <c r="C8" s="9">
        <v>16389</v>
      </c>
      <c r="D8" s="10">
        <f>SUM(C8)/C7*100</f>
        <v>44.969131568116339</v>
      </c>
      <c r="E8" s="6">
        <v>14048</v>
      </c>
      <c r="F8" s="10">
        <f>SUM(E8)/E7*100</f>
        <v>44.561459159397302</v>
      </c>
      <c r="G8" s="115">
        <f>E8-C8</f>
        <v>-2341</v>
      </c>
      <c r="H8" s="63">
        <f>E8*100/C8-100</f>
        <v>-14.28397095612911</v>
      </c>
    </row>
    <row r="9" spans="2:8" ht="27.75" customHeight="1" thickBot="1" x14ac:dyDescent="0.3">
      <c r="B9" s="97" t="s">
        <v>6</v>
      </c>
      <c r="C9" s="5">
        <f>SUM(C7)-C8</f>
        <v>20056</v>
      </c>
      <c r="D9" s="56">
        <f>SUM(C9)/C7*100</f>
        <v>55.030868431883661</v>
      </c>
      <c r="E9" s="4">
        <f>SUM(E7)-E8</f>
        <v>17477</v>
      </c>
      <c r="F9" s="56">
        <f>SUM(E9)/E7*100</f>
        <v>55.438540840602698</v>
      </c>
      <c r="G9" s="116">
        <f>E9-C9</f>
        <v>-2579</v>
      </c>
      <c r="H9" s="105">
        <f>E9*100/C9-100</f>
        <v>-12.858994814519349</v>
      </c>
    </row>
    <row r="10" spans="2:8" ht="25.5" customHeight="1" x14ac:dyDescent="0.25">
      <c r="B10" s="342" t="s">
        <v>184</v>
      </c>
      <c r="C10" s="345"/>
      <c r="D10" s="345"/>
      <c r="E10" s="345"/>
      <c r="F10" s="345"/>
      <c r="G10" s="345"/>
      <c r="H10" s="346"/>
    </row>
    <row r="11" spans="2:8" ht="25.5" customHeight="1" x14ac:dyDescent="0.25">
      <c r="B11" s="12" t="s">
        <v>185</v>
      </c>
      <c r="C11" s="9">
        <v>31962</v>
      </c>
      <c r="D11" s="10">
        <f>SUM(C11)/C7*100</f>
        <v>87.699272876937854</v>
      </c>
      <c r="E11" s="6">
        <v>28230</v>
      </c>
      <c r="F11" s="10">
        <f>SUM(E11)/E7*100</f>
        <v>89.547977795400485</v>
      </c>
      <c r="G11" s="102">
        <f>E11-C11</f>
        <v>-3732</v>
      </c>
      <c r="H11" s="7">
        <f>E11*100/C11-100</f>
        <v>-11.676365684250044</v>
      </c>
    </row>
    <row r="12" spans="2:8" ht="30" x14ac:dyDescent="0.25">
      <c r="B12" s="12" t="s">
        <v>186</v>
      </c>
      <c r="C12" s="14">
        <v>1187</v>
      </c>
      <c r="D12" s="100">
        <f>SUM(C12)/C7*100</f>
        <v>3.2569625463026477</v>
      </c>
      <c r="E12" s="98">
        <v>994</v>
      </c>
      <c r="F12" s="100">
        <f>SUM(E12)/E7*100</f>
        <v>3.1530531324345761</v>
      </c>
      <c r="G12" s="103">
        <f>E12-C12</f>
        <v>-193</v>
      </c>
      <c r="H12" s="33">
        <f>E12*100/C12-100</f>
        <v>-16.259477674810441</v>
      </c>
    </row>
    <row r="13" spans="2:8" ht="23.25" customHeight="1" thickBot="1" x14ac:dyDescent="0.3">
      <c r="B13" s="501" t="s">
        <v>2</v>
      </c>
      <c r="C13" s="21">
        <v>4483</v>
      </c>
      <c r="D13" s="101">
        <f>SUM(C13)/C7*100</f>
        <v>12.300727123062147</v>
      </c>
      <c r="E13" s="99">
        <v>3295</v>
      </c>
      <c r="F13" s="101">
        <f>SUM(E13)/E7*100</f>
        <v>10.452022204599524</v>
      </c>
      <c r="G13" s="104">
        <f>E13-C13</f>
        <v>-1188</v>
      </c>
      <c r="H13" s="34">
        <f>E13*100/C13-100</f>
        <v>-26.500111532455946</v>
      </c>
    </row>
  </sheetData>
  <mergeCells count="4">
    <mergeCell ref="B5:B6"/>
    <mergeCell ref="E5:F5"/>
    <mergeCell ref="C5:D5"/>
    <mergeCell ref="G5:H5"/>
  </mergeCells>
  <pageMargins left="1.8897637795275593" right="0.70866141732283472" top="1.7322834645669292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O34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1.7109375" style="11" customWidth="1"/>
    <col min="3" max="3" width="12" style="11" customWidth="1"/>
    <col min="4" max="4" width="11" style="11" customWidth="1"/>
    <col min="5" max="5" width="8.5703125" style="11" customWidth="1"/>
    <col min="6" max="6" width="10.85546875" style="11" customWidth="1"/>
    <col min="7" max="7" width="11.7109375" style="11" customWidth="1"/>
    <col min="8" max="8" width="9.140625" style="11"/>
    <col min="9" max="9" width="10.28515625" style="11" customWidth="1"/>
    <col min="10" max="10" width="7" style="11" customWidth="1"/>
    <col min="11" max="11" width="10.42578125" style="11" customWidth="1"/>
    <col min="12" max="12" width="8.5703125" style="11" customWidth="1"/>
    <col min="13" max="13" width="3.5703125" style="11" customWidth="1"/>
    <col min="14" max="14" width="10.7109375" style="11" customWidth="1"/>
    <col min="15" max="15" width="10.28515625" style="11" customWidth="1"/>
    <col min="16" max="16384" width="9.140625" style="11"/>
  </cols>
  <sheetData>
    <row r="2" spans="2:15" x14ac:dyDescent="0.25">
      <c r="B2" s="11" t="s">
        <v>318</v>
      </c>
    </row>
    <row r="3" spans="2:15" x14ac:dyDescent="0.25">
      <c r="B3" s="11" t="s">
        <v>502</v>
      </c>
    </row>
    <row r="4" spans="2:15" ht="15.75" thickBot="1" x14ac:dyDescent="0.3"/>
    <row r="5" spans="2:15" ht="15.75" thickBot="1" x14ac:dyDescent="0.3">
      <c r="B5" s="876" t="s">
        <v>149</v>
      </c>
      <c r="C5" s="878" t="s">
        <v>188</v>
      </c>
      <c r="D5" s="879"/>
      <c r="E5" s="879"/>
      <c r="F5" s="879"/>
      <c r="G5" s="879"/>
      <c r="H5" s="879"/>
      <c r="I5" s="879"/>
      <c r="J5" s="879"/>
      <c r="K5" s="879"/>
      <c r="L5" s="880"/>
    </row>
    <row r="6" spans="2:15" ht="28.5" customHeight="1" x14ac:dyDescent="0.25">
      <c r="B6" s="890"/>
      <c r="C6" s="881" t="s">
        <v>360</v>
      </c>
      <c r="D6" s="882"/>
      <c r="E6" s="883"/>
      <c r="F6" s="881" t="s">
        <v>436</v>
      </c>
      <c r="G6" s="882"/>
      <c r="H6" s="883"/>
      <c r="I6" s="881" t="s">
        <v>150</v>
      </c>
      <c r="J6" s="882"/>
      <c r="K6" s="882"/>
      <c r="L6" s="883"/>
    </row>
    <row r="7" spans="2:15" ht="43.5" customHeight="1" x14ac:dyDescent="0.25">
      <c r="B7" s="890"/>
      <c r="C7" s="916" t="s">
        <v>4</v>
      </c>
      <c r="D7" s="918" t="s">
        <v>106</v>
      </c>
      <c r="E7" s="919"/>
      <c r="F7" s="916" t="s">
        <v>4</v>
      </c>
      <c r="G7" s="918" t="s">
        <v>106</v>
      </c>
      <c r="H7" s="919"/>
      <c r="I7" s="920" t="s">
        <v>4</v>
      </c>
      <c r="J7" s="921"/>
      <c r="K7" s="918" t="s">
        <v>106</v>
      </c>
      <c r="L7" s="919"/>
    </row>
    <row r="8" spans="2:15" ht="15" customHeight="1" thickBot="1" x14ac:dyDescent="0.3">
      <c r="B8" s="891"/>
      <c r="C8" s="917"/>
      <c r="D8" s="311" t="s">
        <v>147</v>
      </c>
      <c r="E8" s="312" t="s">
        <v>148</v>
      </c>
      <c r="F8" s="917"/>
      <c r="G8" s="108" t="s">
        <v>147</v>
      </c>
      <c r="H8" s="26" t="s">
        <v>148</v>
      </c>
      <c r="I8" s="310" t="s">
        <v>147</v>
      </c>
      <c r="J8" s="311" t="s">
        <v>148</v>
      </c>
      <c r="K8" s="109" t="s">
        <v>147</v>
      </c>
      <c r="L8" s="312" t="s">
        <v>148</v>
      </c>
      <c r="N8" s="824" t="s">
        <v>523</v>
      </c>
      <c r="O8" s="824" t="s">
        <v>524</v>
      </c>
    </row>
    <row r="9" spans="2:15" ht="26.25" customHeight="1" thickBot="1" x14ac:dyDescent="0.3">
      <c r="B9" s="256" t="s">
        <v>26</v>
      </c>
      <c r="C9" s="89">
        <f>SUM(C10:C34)</f>
        <v>65809</v>
      </c>
      <c r="D9" s="330">
        <f>SUM(D10:D34)</f>
        <v>36445</v>
      </c>
      <c r="E9" s="369">
        <f>D9/C9*100</f>
        <v>55.379963226914256</v>
      </c>
      <c r="F9" s="89">
        <f>SUM(F10:F34)</f>
        <v>60413</v>
      </c>
      <c r="G9" s="330">
        <f>SUM(G10:G34)</f>
        <v>31525</v>
      </c>
      <c r="H9" s="331">
        <f>SUM(G9)/F9*100</f>
        <v>52.182477281379832</v>
      </c>
      <c r="I9" s="89">
        <f>SUM(F9)-C9</f>
        <v>-5396</v>
      </c>
      <c r="J9" s="370">
        <f>SUM(I9)/C9*100</f>
        <v>-8.1994863924387253</v>
      </c>
      <c r="K9" s="330">
        <f>SUM(G9)-D9</f>
        <v>-4920</v>
      </c>
      <c r="L9" s="331">
        <f>SUM(K9)/D9*100</f>
        <v>-13.499794210454109</v>
      </c>
      <c r="N9" s="826" t="s">
        <v>128</v>
      </c>
      <c r="O9" s="826" t="s">
        <v>128</v>
      </c>
    </row>
    <row r="10" spans="2:15" ht="18" customHeight="1" x14ac:dyDescent="0.25">
      <c r="B10" s="62" t="s">
        <v>27</v>
      </c>
      <c r="C10" s="217">
        <v>940</v>
      </c>
      <c r="D10" s="218">
        <v>566</v>
      </c>
      <c r="E10" s="117">
        <f t="shared" ref="E10:E34" si="0">D10/C10*100</f>
        <v>60.212765957446813</v>
      </c>
      <c r="F10" s="217">
        <v>795</v>
      </c>
      <c r="G10" s="218">
        <v>451</v>
      </c>
      <c r="H10" s="63">
        <f t="shared" ref="H10:H34" si="1">SUM(G10)/F10*100</f>
        <v>56.729559748427668</v>
      </c>
      <c r="I10" s="217">
        <f t="shared" ref="I10:I34" si="2">SUM(F10)-C10</f>
        <v>-145</v>
      </c>
      <c r="J10" s="337">
        <f t="shared" ref="J10:J34" si="3">SUM(I10)/C10*100</f>
        <v>-15.425531914893616</v>
      </c>
      <c r="K10" s="218">
        <f>SUM(G10)-D10</f>
        <v>-115</v>
      </c>
      <c r="L10" s="63">
        <f t="shared" ref="L10:L34" si="4">SUM(K10)/D10*100</f>
        <v>-20.318021201413426</v>
      </c>
      <c r="N10" s="218">
        <f>RANK(F10,F10:F34,0)</f>
        <v>25</v>
      </c>
      <c r="O10" s="218">
        <f>RANK(F10,F10:F34,1)</f>
        <v>1</v>
      </c>
    </row>
    <row r="11" spans="2:15" ht="15.75" customHeight="1" x14ac:dyDescent="0.25">
      <c r="B11" s="12" t="s">
        <v>28</v>
      </c>
      <c r="C11" s="59">
        <v>2858</v>
      </c>
      <c r="D11" s="9">
        <v>1656</v>
      </c>
      <c r="E11" s="117">
        <f t="shared" si="0"/>
        <v>57.942617214835543</v>
      </c>
      <c r="F11" s="59">
        <v>2554</v>
      </c>
      <c r="G11" s="9">
        <v>1469</v>
      </c>
      <c r="H11" s="7">
        <f t="shared" si="1"/>
        <v>57.517619420516844</v>
      </c>
      <c r="I11" s="59">
        <f t="shared" si="2"/>
        <v>-304</v>
      </c>
      <c r="J11" s="118">
        <f t="shared" si="3"/>
        <v>-10.636808957312805</v>
      </c>
      <c r="K11" s="9">
        <f>SUM(G11)-D11</f>
        <v>-187</v>
      </c>
      <c r="L11" s="7">
        <f t="shared" si="4"/>
        <v>-11.292270531400966</v>
      </c>
      <c r="N11" s="9">
        <f>RANK(F11,F10:F34,0)</f>
        <v>10</v>
      </c>
      <c r="O11" s="9">
        <f>RANK(F11,F10:F34,1)</f>
        <v>16</v>
      </c>
    </row>
    <row r="12" spans="2:15" x14ac:dyDescent="0.25">
      <c r="B12" s="12" t="s">
        <v>29</v>
      </c>
      <c r="C12" s="59">
        <v>3533</v>
      </c>
      <c r="D12" s="9">
        <v>1859</v>
      </c>
      <c r="E12" s="117">
        <f t="shared" si="0"/>
        <v>52.618171525615622</v>
      </c>
      <c r="F12" s="59">
        <v>3177</v>
      </c>
      <c r="G12" s="9">
        <v>1612</v>
      </c>
      <c r="H12" s="7">
        <f t="shared" si="1"/>
        <v>50.739691532892664</v>
      </c>
      <c r="I12" s="59">
        <f t="shared" si="2"/>
        <v>-356</v>
      </c>
      <c r="J12" s="118">
        <f t="shared" si="3"/>
        <v>-10.076422303990942</v>
      </c>
      <c r="K12" s="9">
        <f t="shared" ref="K12:K34" si="5">SUM(G12)-D12</f>
        <v>-247</v>
      </c>
      <c r="L12" s="7">
        <f t="shared" si="4"/>
        <v>-13.286713286713287</v>
      </c>
      <c r="N12" s="9">
        <f>RANK(F12,F10:F34,0)</f>
        <v>6</v>
      </c>
      <c r="O12" s="9">
        <f>RANK(F12,F10:F34,1)</f>
        <v>20</v>
      </c>
    </row>
    <row r="13" spans="2:15" x14ac:dyDescent="0.25">
      <c r="B13" s="12" t="s">
        <v>30</v>
      </c>
      <c r="C13" s="59">
        <v>4415</v>
      </c>
      <c r="D13" s="9">
        <v>2473</v>
      </c>
      <c r="E13" s="117">
        <f t="shared" si="0"/>
        <v>56.013590033975078</v>
      </c>
      <c r="F13" s="59">
        <v>4196</v>
      </c>
      <c r="G13" s="9">
        <v>1987</v>
      </c>
      <c r="H13" s="7">
        <f t="shared" si="1"/>
        <v>47.354623450905628</v>
      </c>
      <c r="I13" s="59">
        <f t="shared" si="2"/>
        <v>-219</v>
      </c>
      <c r="J13" s="118">
        <f t="shared" si="3"/>
        <v>-4.9603624009060026</v>
      </c>
      <c r="K13" s="9">
        <f t="shared" si="5"/>
        <v>-486</v>
      </c>
      <c r="L13" s="7">
        <f t="shared" si="4"/>
        <v>-19.652244237767892</v>
      </c>
      <c r="N13" s="9">
        <f>RANK(F13,F10:F34,0)</f>
        <v>1</v>
      </c>
      <c r="O13" s="9">
        <f>RANK(F13,F10:F34,1)</f>
        <v>25</v>
      </c>
    </row>
    <row r="14" spans="2:15" x14ac:dyDescent="0.25">
      <c r="B14" s="12" t="s">
        <v>31</v>
      </c>
      <c r="C14" s="59">
        <v>4194</v>
      </c>
      <c r="D14" s="9">
        <v>2035</v>
      </c>
      <c r="E14" s="117">
        <f t="shared" si="0"/>
        <v>48.521697663328567</v>
      </c>
      <c r="F14" s="59">
        <v>3591</v>
      </c>
      <c r="G14" s="9">
        <v>1708</v>
      </c>
      <c r="H14" s="7">
        <f t="shared" si="1"/>
        <v>47.563352826510716</v>
      </c>
      <c r="I14" s="59">
        <f t="shared" si="2"/>
        <v>-603</v>
      </c>
      <c r="J14" s="118">
        <f t="shared" si="3"/>
        <v>-14.377682403433475</v>
      </c>
      <c r="K14" s="9">
        <f t="shared" si="5"/>
        <v>-327</v>
      </c>
      <c r="L14" s="7">
        <f t="shared" si="4"/>
        <v>-16.068796068796068</v>
      </c>
      <c r="N14" s="9">
        <f>RANK(F14,F10:F34,0)</f>
        <v>3</v>
      </c>
      <c r="O14" s="9">
        <f>RANK(F14,F10:F34,1)</f>
        <v>23</v>
      </c>
    </row>
    <row r="15" spans="2:15" x14ac:dyDescent="0.25">
      <c r="B15" s="12" t="s">
        <v>32</v>
      </c>
      <c r="C15" s="59">
        <v>2025</v>
      </c>
      <c r="D15" s="9">
        <v>983</v>
      </c>
      <c r="E15" s="117">
        <f t="shared" si="0"/>
        <v>48.543209876543209</v>
      </c>
      <c r="F15" s="59">
        <v>1743</v>
      </c>
      <c r="G15" s="9">
        <v>755</v>
      </c>
      <c r="H15" s="7">
        <f t="shared" si="1"/>
        <v>43.316121629374642</v>
      </c>
      <c r="I15" s="59">
        <f t="shared" si="2"/>
        <v>-282</v>
      </c>
      <c r="J15" s="118">
        <f t="shared" si="3"/>
        <v>-13.925925925925926</v>
      </c>
      <c r="K15" s="9">
        <f t="shared" si="5"/>
        <v>-228</v>
      </c>
      <c r="L15" s="7">
        <f t="shared" si="4"/>
        <v>-23.194303153611393</v>
      </c>
      <c r="N15" s="9">
        <f>RANK(F15,F10:F34,0)</f>
        <v>20</v>
      </c>
      <c r="O15" s="9">
        <f>RANK(F15,F10:F34,1)</f>
        <v>6</v>
      </c>
    </row>
    <row r="16" spans="2:15" x14ac:dyDescent="0.25">
      <c r="B16" s="12" t="s">
        <v>33</v>
      </c>
      <c r="C16" s="59">
        <v>2759</v>
      </c>
      <c r="D16" s="9">
        <v>1384</v>
      </c>
      <c r="E16" s="117">
        <f t="shared" si="0"/>
        <v>50.163102573396159</v>
      </c>
      <c r="F16" s="59">
        <v>2363</v>
      </c>
      <c r="G16" s="9">
        <v>1097</v>
      </c>
      <c r="H16" s="7">
        <f t="shared" si="1"/>
        <v>46.424037240795599</v>
      </c>
      <c r="I16" s="59">
        <f t="shared" si="2"/>
        <v>-396</v>
      </c>
      <c r="J16" s="118">
        <f t="shared" si="3"/>
        <v>-14.353026458861907</v>
      </c>
      <c r="K16" s="9">
        <f t="shared" si="5"/>
        <v>-287</v>
      </c>
      <c r="L16" s="7">
        <f t="shared" si="4"/>
        <v>-20.73699421965318</v>
      </c>
      <c r="N16" s="9">
        <f>RANK(F16,F10:F34,0)</f>
        <v>16</v>
      </c>
      <c r="O16" s="9">
        <f>RANK(F16,F10:F34,1)</f>
        <v>10</v>
      </c>
    </row>
    <row r="17" spans="2:15" x14ac:dyDescent="0.25">
      <c r="B17" s="12" t="s">
        <v>34</v>
      </c>
      <c r="C17" s="59">
        <v>1317</v>
      </c>
      <c r="D17" s="9">
        <v>834</v>
      </c>
      <c r="E17" s="117">
        <f t="shared" si="0"/>
        <v>63.325740318906611</v>
      </c>
      <c r="F17" s="59">
        <v>1270</v>
      </c>
      <c r="G17" s="9">
        <v>818</v>
      </c>
      <c r="H17" s="7">
        <f>SUM(G17)/F17*100</f>
        <v>64.409448818897644</v>
      </c>
      <c r="I17" s="59">
        <f t="shared" si="2"/>
        <v>-47</v>
      </c>
      <c r="J17" s="118">
        <f t="shared" si="3"/>
        <v>-3.5687167805618829</v>
      </c>
      <c r="K17" s="9">
        <f t="shared" si="5"/>
        <v>-16</v>
      </c>
      <c r="L17" s="7">
        <f t="shared" si="4"/>
        <v>-1.9184652278177456</v>
      </c>
      <c r="N17" s="9">
        <f>RANK(F17,F10:F34,0)</f>
        <v>23</v>
      </c>
      <c r="O17" s="9">
        <f>RANK(F17,F10:F34,1)</f>
        <v>3</v>
      </c>
    </row>
    <row r="18" spans="2:15" x14ac:dyDescent="0.25">
      <c r="B18" s="12" t="s">
        <v>35</v>
      </c>
      <c r="C18" s="59">
        <v>2909</v>
      </c>
      <c r="D18" s="9">
        <v>1602</v>
      </c>
      <c r="E18" s="117">
        <f t="shared" si="0"/>
        <v>55.070470952217256</v>
      </c>
      <c r="F18" s="59">
        <v>2701</v>
      </c>
      <c r="G18" s="9">
        <v>1358</v>
      </c>
      <c r="H18" s="7">
        <f>SUM(G18)/F18*100</f>
        <v>50.277674935209184</v>
      </c>
      <c r="I18" s="59">
        <f t="shared" si="2"/>
        <v>-208</v>
      </c>
      <c r="J18" s="118">
        <f t="shared" si="3"/>
        <v>-7.1502234444826396</v>
      </c>
      <c r="K18" s="9">
        <f t="shared" si="5"/>
        <v>-244</v>
      </c>
      <c r="L18" s="7">
        <f t="shared" si="4"/>
        <v>-15.23096129837703</v>
      </c>
      <c r="N18" s="9">
        <f>RANK(F18,F10:F34,0)</f>
        <v>8</v>
      </c>
      <c r="O18" s="9">
        <f>RANK(F18,F10:F34,1)</f>
        <v>18</v>
      </c>
    </row>
    <row r="19" spans="2:15" x14ac:dyDescent="0.25">
      <c r="B19" s="12" t="s">
        <v>36</v>
      </c>
      <c r="C19" s="59">
        <v>2321</v>
      </c>
      <c r="D19" s="9">
        <v>1286</v>
      </c>
      <c r="E19" s="117">
        <f t="shared" si="0"/>
        <v>55.407152089616538</v>
      </c>
      <c r="F19" s="59">
        <v>2111</v>
      </c>
      <c r="G19" s="9">
        <v>1052</v>
      </c>
      <c r="H19" s="7">
        <f>SUM(G19)/F19*100</f>
        <v>49.834201800094739</v>
      </c>
      <c r="I19" s="59">
        <f t="shared" si="2"/>
        <v>-210</v>
      </c>
      <c r="J19" s="118">
        <f t="shared" si="3"/>
        <v>-9.0478242137009897</v>
      </c>
      <c r="K19" s="9">
        <f t="shared" si="5"/>
        <v>-234</v>
      </c>
      <c r="L19" s="7">
        <f t="shared" si="4"/>
        <v>-18.195956454121305</v>
      </c>
      <c r="N19" s="9">
        <f>RANK(F19,F10:F34,0)</f>
        <v>18</v>
      </c>
      <c r="O19" s="9">
        <f>RANK(F19,F10:F34,1)</f>
        <v>8</v>
      </c>
    </row>
    <row r="20" spans="2:15" x14ac:dyDescent="0.25">
      <c r="B20" s="12" t="s">
        <v>37</v>
      </c>
      <c r="C20" s="59">
        <v>2698</v>
      </c>
      <c r="D20" s="9">
        <v>1599</v>
      </c>
      <c r="E20" s="117">
        <f t="shared" si="0"/>
        <v>59.266123054114161</v>
      </c>
      <c r="F20" s="59">
        <v>2454</v>
      </c>
      <c r="G20" s="9">
        <v>1326</v>
      </c>
      <c r="H20" s="7">
        <f t="shared" si="1"/>
        <v>54.034229828850854</v>
      </c>
      <c r="I20" s="59">
        <f t="shared" si="2"/>
        <v>-244</v>
      </c>
      <c r="J20" s="118">
        <f t="shared" si="3"/>
        <v>-9.0437361008154191</v>
      </c>
      <c r="K20" s="9">
        <f t="shared" si="5"/>
        <v>-273</v>
      </c>
      <c r="L20" s="7">
        <f t="shared" si="4"/>
        <v>-17.073170731707318</v>
      </c>
      <c r="N20" s="9">
        <f>RANK(F20,F10:F34,0)</f>
        <v>12</v>
      </c>
      <c r="O20" s="9">
        <f>RANK(F20,F10:F34,1)</f>
        <v>14</v>
      </c>
    </row>
    <row r="21" spans="2:15" x14ac:dyDescent="0.25">
      <c r="B21" s="12" t="s">
        <v>38</v>
      </c>
      <c r="C21" s="59">
        <v>3425</v>
      </c>
      <c r="D21" s="9">
        <v>2038</v>
      </c>
      <c r="E21" s="117">
        <f t="shared" si="0"/>
        <v>59.503649635036496</v>
      </c>
      <c r="F21" s="59">
        <v>3248</v>
      </c>
      <c r="G21" s="9">
        <v>1714</v>
      </c>
      <c r="H21" s="7">
        <f t="shared" si="1"/>
        <v>52.770935960591139</v>
      </c>
      <c r="I21" s="59">
        <f t="shared" si="2"/>
        <v>-177</v>
      </c>
      <c r="J21" s="118">
        <f t="shared" si="3"/>
        <v>-5.1678832116788325</v>
      </c>
      <c r="K21" s="9">
        <f t="shared" si="5"/>
        <v>-324</v>
      </c>
      <c r="L21" s="7">
        <f t="shared" si="4"/>
        <v>-15.89793915603533</v>
      </c>
      <c r="N21" s="9">
        <f>RANK(F21,F10:F34,0)</f>
        <v>5</v>
      </c>
      <c r="O21" s="9">
        <f>RANK(F21,F10:F34,1)</f>
        <v>21</v>
      </c>
    </row>
    <row r="22" spans="2:15" x14ac:dyDescent="0.25">
      <c r="B22" s="12" t="s">
        <v>39</v>
      </c>
      <c r="C22" s="59">
        <v>2633</v>
      </c>
      <c r="D22" s="9">
        <v>1571</v>
      </c>
      <c r="E22" s="117">
        <f t="shared" si="0"/>
        <v>59.665780478541585</v>
      </c>
      <c r="F22" s="59">
        <v>2452</v>
      </c>
      <c r="G22" s="9">
        <v>1330</v>
      </c>
      <c r="H22" s="7">
        <f t="shared" si="1"/>
        <v>54.241435562805876</v>
      </c>
      <c r="I22" s="59">
        <f t="shared" si="2"/>
        <v>-181</v>
      </c>
      <c r="J22" s="118">
        <f t="shared" si="3"/>
        <v>-6.8742878845423476</v>
      </c>
      <c r="K22" s="9">
        <f t="shared" si="5"/>
        <v>-241</v>
      </c>
      <c r="L22" s="7">
        <f t="shared" si="4"/>
        <v>-15.340547422024189</v>
      </c>
      <c r="N22" s="9">
        <f>RANK(F22,F10:F34,0)</f>
        <v>13</v>
      </c>
      <c r="O22" s="9">
        <f>RANK(F22,F10:F34,1)</f>
        <v>13</v>
      </c>
    </row>
    <row r="23" spans="2:15" x14ac:dyDescent="0.25">
      <c r="B23" s="18" t="s">
        <v>40</v>
      </c>
      <c r="C23" s="59">
        <v>2371</v>
      </c>
      <c r="D23" s="9">
        <v>1207</v>
      </c>
      <c r="E23" s="117">
        <f t="shared" si="0"/>
        <v>50.906790383804299</v>
      </c>
      <c r="F23" s="59">
        <v>2367</v>
      </c>
      <c r="G23" s="9">
        <v>1182</v>
      </c>
      <c r="H23" s="7">
        <f t="shared" si="1"/>
        <v>49.936628643852977</v>
      </c>
      <c r="I23" s="59">
        <f t="shared" si="2"/>
        <v>-4</v>
      </c>
      <c r="J23" s="118">
        <f t="shared" si="3"/>
        <v>-0.16870518768452131</v>
      </c>
      <c r="K23" s="9">
        <f t="shared" si="5"/>
        <v>-25</v>
      </c>
      <c r="L23" s="7">
        <f t="shared" si="4"/>
        <v>-2.0712510356255178</v>
      </c>
      <c r="N23" s="9">
        <f>RANK(F23,F10:F34,0)</f>
        <v>15</v>
      </c>
      <c r="O23" s="9">
        <f>RANK(F23,F10:F34,1)</f>
        <v>11</v>
      </c>
    </row>
    <row r="24" spans="2:15" x14ac:dyDescent="0.25">
      <c r="B24" s="18" t="s">
        <v>41</v>
      </c>
      <c r="C24" s="59">
        <v>3480</v>
      </c>
      <c r="D24" s="9">
        <v>1653</v>
      </c>
      <c r="E24" s="117">
        <f t="shared" si="0"/>
        <v>47.5</v>
      </c>
      <c r="F24" s="59">
        <v>3006</v>
      </c>
      <c r="G24" s="9">
        <v>1490</v>
      </c>
      <c r="H24" s="7">
        <f t="shared" si="1"/>
        <v>49.567531603459749</v>
      </c>
      <c r="I24" s="59">
        <f t="shared" si="2"/>
        <v>-474</v>
      </c>
      <c r="J24" s="118">
        <f t="shared" si="3"/>
        <v>-13.620689655172413</v>
      </c>
      <c r="K24" s="9">
        <f t="shared" si="5"/>
        <v>-163</v>
      </c>
      <c r="L24" s="7">
        <f t="shared" si="4"/>
        <v>-9.8608590441621295</v>
      </c>
      <c r="N24" s="9">
        <f>RANK(F24,F10:F34,0)</f>
        <v>7</v>
      </c>
      <c r="O24" s="9">
        <f>RANK(F24,F10:F34,1)</f>
        <v>19</v>
      </c>
    </row>
    <row r="25" spans="2:15" x14ac:dyDescent="0.25">
      <c r="B25" s="18" t="s">
        <v>42</v>
      </c>
      <c r="C25" s="59">
        <v>2536</v>
      </c>
      <c r="D25" s="9">
        <v>1506</v>
      </c>
      <c r="E25" s="117">
        <f t="shared" si="0"/>
        <v>59.384858044164034</v>
      </c>
      <c r="F25" s="59">
        <v>2445</v>
      </c>
      <c r="G25" s="9">
        <v>1385</v>
      </c>
      <c r="H25" s="7">
        <f t="shared" si="1"/>
        <v>56.646216768916155</v>
      </c>
      <c r="I25" s="59">
        <f t="shared" si="2"/>
        <v>-91</v>
      </c>
      <c r="J25" s="118">
        <f t="shared" si="3"/>
        <v>-3.5883280757097791</v>
      </c>
      <c r="K25" s="9">
        <f t="shared" si="5"/>
        <v>-121</v>
      </c>
      <c r="L25" s="7">
        <f t="shared" si="4"/>
        <v>-8.0345285524568393</v>
      </c>
      <c r="N25" s="9">
        <f>RANK(F25,F10:F34,0)</f>
        <v>14</v>
      </c>
      <c r="O25" s="9">
        <f>RANK(F25,F10:F34,1)</f>
        <v>12</v>
      </c>
    </row>
    <row r="26" spans="2:15" x14ac:dyDescent="0.25">
      <c r="B26" s="18" t="s">
        <v>43</v>
      </c>
      <c r="C26" s="59">
        <v>3848</v>
      </c>
      <c r="D26" s="9">
        <v>2374</v>
      </c>
      <c r="E26" s="117">
        <f t="shared" si="0"/>
        <v>61.694386694386694</v>
      </c>
      <c r="F26" s="59">
        <v>3665</v>
      </c>
      <c r="G26" s="9">
        <v>2165</v>
      </c>
      <c r="H26" s="7">
        <f t="shared" si="1"/>
        <v>59.072305593451567</v>
      </c>
      <c r="I26" s="59">
        <f t="shared" si="2"/>
        <v>-183</v>
      </c>
      <c r="J26" s="118">
        <f t="shared" si="3"/>
        <v>-4.755717255717256</v>
      </c>
      <c r="K26" s="9">
        <f t="shared" si="5"/>
        <v>-209</v>
      </c>
      <c r="L26" s="7">
        <f t="shared" si="4"/>
        <v>-8.8037068239258645</v>
      </c>
      <c r="N26" s="9">
        <f>RANK(F26,F10:F34,0)</f>
        <v>2</v>
      </c>
      <c r="O26" s="9">
        <f>RANK(F26,F10:F34,1)</f>
        <v>24</v>
      </c>
    </row>
    <row r="27" spans="2:15" x14ac:dyDescent="0.25">
      <c r="B27" s="18" t="s">
        <v>44</v>
      </c>
      <c r="C27" s="59">
        <v>2421</v>
      </c>
      <c r="D27" s="9">
        <v>1415</v>
      </c>
      <c r="E27" s="117">
        <f t="shared" si="0"/>
        <v>58.446922759190414</v>
      </c>
      <c r="F27" s="59">
        <v>2213</v>
      </c>
      <c r="G27" s="9">
        <v>1243</v>
      </c>
      <c r="H27" s="7">
        <f t="shared" si="1"/>
        <v>56.168097605061007</v>
      </c>
      <c r="I27" s="59">
        <f t="shared" si="2"/>
        <v>-208</v>
      </c>
      <c r="J27" s="118">
        <f t="shared" si="3"/>
        <v>-8.5914911193721597</v>
      </c>
      <c r="K27" s="9">
        <f t="shared" si="5"/>
        <v>-172</v>
      </c>
      <c r="L27" s="7">
        <f t="shared" si="4"/>
        <v>-12.155477031802119</v>
      </c>
      <c r="N27" s="9">
        <f>RANK(F27,F10:F34,0)</f>
        <v>17</v>
      </c>
      <c r="O27" s="9">
        <f>RANK(F27,F10:F34,1)</f>
        <v>9</v>
      </c>
    </row>
    <row r="28" spans="2:15" x14ac:dyDescent="0.25">
      <c r="B28" s="18" t="s">
        <v>45</v>
      </c>
      <c r="C28" s="59">
        <v>2794</v>
      </c>
      <c r="D28" s="9">
        <v>1437</v>
      </c>
      <c r="E28" s="117">
        <f t="shared" si="0"/>
        <v>51.431639226914818</v>
      </c>
      <c r="F28" s="59">
        <v>2546</v>
      </c>
      <c r="G28" s="9">
        <v>1253</v>
      </c>
      <c r="H28" s="7">
        <f t="shared" si="1"/>
        <v>49.214454045561666</v>
      </c>
      <c r="I28" s="59">
        <f t="shared" si="2"/>
        <v>-248</v>
      </c>
      <c r="J28" s="118">
        <f t="shared" si="3"/>
        <v>-8.8761632068718672</v>
      </c>
      <c r="K28" s="9">
        <f t="shared" si="5"/>
        <v>-184</v>
      </c>
      <c r="L28" s="7">
        <f t="shared" si="4"/>
        <v>-12.804453723034099</v>
      </c>
      <c r="N28" s="9">
        <f>RANK(F28,F10:F34,0)</f>
        <v>11</v>
      </c>
      <c r="O28" s="9">
        <f>RANK(F28,F10:F34,1)</f>
        <v>15</v>
      </c>
    </row>
    <row r="29" spans="2:15" x14ac:dyDescent="0.25">
      <c r="B29" s="18" t="s">
        <v>46</v>
      </c>
      <c r="C29" s="59">
        <v>2589</v>
      </c>
      <c r="D29" s="9">
        <v>1448</v>
      </c>
      <c r="E29" s="117">
        <f t="shared" si="0"/>
        <v>55.92893008883739</v>
      </c>
      <c r="F29" s="59">
        <v>2556</v>
      </c>
      <c r="G29" s="9">
        <v>1284</v>
      </c>
      <c r="H29" s="7">
        <f t="shared" si="1"/>
        <v>50.23474178403756</v>
      </c>
      <c r="I29" s="59">
        <f t="shared" si="2"/>
        <v>-33</v>
      </c>
      <c r="J29" s="118">
        <f t="shared" si="3"/>
        <v>-1.2746234067207416</v>
      </c>
      <c r="K29" s="9">
        <f t="shared" si="5"/>
        <v>-164</v>
      </c>
      <c r="L29" s="7">
        <f t="shared" si="4"/>
        <v>-11.325966850828729</v>
      </c>
      <c r="N29" s="9">
        <f>RANK(F29,F10:F34,0)</f>
        <v>9</v>
      </c>
      <c r="O29" s="9">
        <f>RANK(F29,F10:F34,1)</f>
        <v>17</v>
      </c>
    </row>
    <row r="30" spans="2:15" x14ac:dyDescent="0.25">
      <c r="B30" s="18" t="s">
        <v>47</v>
      </c>
      <c r="C30" s="59">
        <v>1597</v>
      </c>
      <c r="D30" s="9">
        <v>985</v>
      </c>
      <c r="E30" s="117">
        <f t="shared" si="0"/>
        <v>61.678146524733876</v>
      </c>
      <c r="F30" s="59">
        <v>1423</v>
      </c>
      <c r="G30" s="9">
        <v>788</v>
      </c>
      <c r="H30" s="7">
        <f t="shared" si="1"/>
        <v>55.375966268446945</v>
      </c>
      <c r="I30" s="59">
        <f t="shared" si="2"/>
        <v>-174</v>
      </c>
      <c r="J30" s="118">
        <f t="shared" si="3"/>
        <v>-10.895428929242328</v>
      </c>
      <c r="K30" s="9">
        <f t="shared" si="5"/>
        <v>-197</v>
      </c>
      <c r="L30" s="7">
        <f t="shared" si="4"/>
        <v>-20</v>
      </c>
      <c r="N30" s="9">
        <f>RANK(F30,F10:F34,0)</f>
        <v>21</v>
      </c>
      <c r="O30" s="9">
        <f>RANK(F30,F10:F34,1)</f>
        <v>5</v>
      </c>
    </row>
    <row r="31" spans="2:15" x14ac:dyDescent="0.25">
      <c r="B31" s="18" t="s">
        <v>373</v>
      </c>
      <c r="C31" s="59">
        <v>1078</v>
      </c>
      <c r="D31" s="9">
        <v>487</v>
      </c>
      <c r="E31" s="117">
        <f t="shared" si="0"/>
        <v>45.176252319109459</v>
      </c>
      <c r="F31" s="59">
        <v>896</v>
      </c>
      <c r="G31" s="9">
        <v>374</v>
      </c>
      <c r="H31" s="7">
        <f t="shared" si="1"/>
        <v>41.741071428571431</v>
      </c>
      <c r="I31" s="59">
        <f t="shared" si="2"/>
        <v>-182</v>
      </c>
      <c r="J31" s="118">
        <f t="shared" si="3"/>
        <v>-16.883116883116884</v>
      </c>
      <c r="K31" s="9">
        <f t="shared" si="5"/>
        <v>-113</v>
      </c>
      <c r="L31" s="7">
        <f t="shared" si="4"/>
        <v>-23.203285420944557</v>
      </c>
      <c r="N31" s="9">
        <f>RANK(F31,F10:F34,0)</f>
        <v>24</v>
      </c>
      <c r="O31" s="9">
        <f>RANK(F31,F10:F34,1)</f>
        <v>2</v>
      </c>
    </row>
    <row r="32" spans="2:15" x14ac:dyDescent="0.25">
      <c r="B32" s="18" t="s">
        <v>374</v>
      </c>
      <c r="C32" s="59">
        <v>1863</v>
      </c>
      <c r="D32" s="9">
        <v>970</v>
      </c>
      <c r="E32" s="117">
        <f t="shared" si="0"/>
        <v>52.066559312936121</v>
      </c>
      <c r="F32" s="59">
        <v>1756</v>
      </c>
      <c r="G32" s="9">
        <v>900</v>
      </c>
      <c r="H32" s="7">
        <f t="shared" si="1"/>
        <v>51.252847380410024</v>
      </c>
      <c r="I32" s="59">
        <f t="shared" si="2"/>
        <v>-107</v>
      </c>
      <c r="J32" s="118">
        <f t="shared" si="3"/>
        <v>-5.7434245840042939</v>
      </c>
      <c r="K32" s="9">
        <f t="shared" si="5"/>
        <v>-70</v>
      </c>
      <c r="L32" s="7">
        <f t="shared" si="4"/>
        <v>-7.216494845360824</v>
      </c>
      <c r="N32" s="9">
        <f>RANK(F32,F10:F34,0)</f>
        <v>19</v>
      </c>
      <c r="O32" s="9">
        <f>RANK(F32,F10:F34,1)</f>
        <v>7</v>
      </c>
    </row>
    <row r="33" spans="2:15" x14ac:dyDescent="0.25">
      <c r="B33" s="18" t="s">
        <v>375</v>
      </c>
      <c r="C33" s="59">
        <v>3753</v>
      </c>
      <c r="D33" s="9">
        <v>2253</v>
      </c>
      <c r="E33" s="117">
        <f t="shared" si="0"/>
        <v>60.031974420463627</v>
      </c>
      <c r="F33" s="59">
        <v>3543</v>
      </c>
      <c r="G33" s="9">
        <v>2070</v>
      </c>
      <c r="H33" s="7">
        <f t="shared" si="1"/>
        <v>58.425063505503807</v>
      </c>
      <c r="I33" s="59">
        <f t="shared" si="2"/>
        <v>-210</v>
      </c>
      <c r="J33" s="118">
        <f t="shared" si="3"/>
        <v>-5.5955235811350912</v>
      </c>
      <c r="K33" s="9">
        <f t="shared" si="5"/>
        <v>-183</v>
      </c>
      <c r="L33" s="7">
        <f t="shared" si="4"/>
        <v>-8.1225033288948083</v>
      </c>
      <c r="N33" s="9">
        <f>RANK(F33,F10:F34,0)</f>
        <v>4</v>
      </c>
      <c r="O33" s="9">
        <f>RANK(F33,F10:F34,1)</f>
        <v>22</v>
      </c>
    </row>
    <row r="34" spans="2:15" ht="15.75" thickBot="1" x14ac:dyDescent="0.3">
      <c r="B34" s="19" t="s">
        <v>376</v>
      </c>
      <c r="C34" s="3">
        <v>1452</v>
      </c>
      <c r="D34" s="5">
        <v>824</v>
      </c>
      <c r="E34" s="119">
        <f t="shared" si="0"/>
        <v>56.749311294765839</v>
      </c>
      <c r="F34" s="3">
        <v>1342</v>
      </c>
      <c r="G34" s="5">
        <v>714</v>
      </c>
      <c r="H34" s="8">
        <f t="shared" si="1"/>
        <v>53.204172876304021</v>
      </c>
      <c r="I34" s="3">
        <f t="shared" si="2"/>
        <v>-110</v>
      </c>
      <c r="J34" s="56">
        <f t="shared" si="3"/>
        <v>-7.5757575757575761</v>
      </c>
      <c r="K34" s="5">
        <f t="shared" si="5"/>
        <v>-110</v>
      </c>
      <c r="L34" s="8">
        <f t="shared" si="4"/>
        <v>-13.349514563106796</v>
      </c>
      <c r="N34" s="5">
        <f>RANK(F34,F10:F34,0)</f>
        <v>22</v>
      </c>
      <c r="O34" s="5">
        <f>RANK(F34,F10:F34,1)</f>
        <v>4</v>
      </c>
    </row>
  </sheetData>
  <mergeCells count="11">
    <mergeCell ref="B5:B8"/>
    <mergeCell ref="C7:C8"/>
    <mergeCell ref="C5:L5"/>
    <mergeCell ref="F6:H6"/>
    <mergeCell ref="C6:E6"/>
    <mergeCell ref="I6:L6"/>
    <mergeCell ref="F7:F8"/>
    <mergeCell ref="G7:H7"/>
    <mergeCell ref="D7:E7"/>
    <mergeCell ref="I7:J7"/>
    <mergeCell ref="K7:L7"/>
  </mergeCells>
  <pageMargins left="1.299212598425197" right="0" top="0.6692913385826772" bottom="0" header="0" footer="0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K35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88" customWidth="1"/>
    <col min="2" max="2" width="36.7109375" style="88" customWidth="1"/>
    <col min="3" max="3" width="10.5703125" style="88" customWidth="1"/>
    <col min="4" max="4" width="10.7109375" style="88" customWidth="1"/>
    <col min="5" max="5" width="10.140625" style="88" customWidth="1"/>
    <col min="6" max="6" width="11.28515625" style="88" customWidth="1"/>
    <col min="7" max="7" width="13" style="88" customWidth="1"/>
    <col min="8" max="8" width="9" style="88" customWidth="1"/>
    <col min="9" max="9" width="10.28515625" style="829" customWidth="1"/>
    <col min="10" max="16384" width="9.140625" style="88"/>
  </cols>
  <sheetData>
    <row r="2" spans="2:11" x14ac:dyDescent="0.25">
      <c r="B2" s="11" t="s">
        <v>317</v>
      </c>
      <c r="C2" s="11"/>
      <c r="D2" s="11"/>
      <c r="E2" s="11"/>
      <c r="F2" s="11"/>
      <c r="G2" s="11"/>
      <c r="H2" s="11"/>
    </row>
    <row r="3" spans="2:11" x14ac:dyDescent="0.25">
      <c r="B3" s="11" t="s">
        <v>363</v>
      </c>
      <c r="C3" s="11"/>
      <c r="D3" s="11"/>
      <c r="E3" s="11"/>
      <c r="F3" s="11"/>
      <c r="G3" s="11"/>
      <c r="H3" s="11"/>
    </row>
    <row r="4" spans="2:11" ht="9.75" customHeight="1" thickBot="1" x14ac:dyDescent="0.3">
      <c r="B4" s="11"/>
      <c r="C4" s="11"/>
      <c r="D4" s="11"/>
      <c r="E4" s="11"/>
      <c r="F4" s="11"/>
      <c r="G4" s="11"/>
      <c r="H4" s="11"/>
    </row>
    <row r="5" spans="2:11" ht="24" customHeight="1" x14ac:dyDescent="0.25">
      <c r="B5" s="878" t="s">
        <v>189</v>
      </c>
      <c r="C5" s="927" t="s">
        <v>359</v>
      </c>
      <c r="D5" s="927"/>
      <c r="E5" s="925" t="s">
        <v>428</v>
      </c>
      <c r="F5" s="926"/>
      <c r="G5" s="928" t="s">
        <v>191</v>
      </c>
      <c r="H5" s="929" t="s">
        <v>148</v>
      </c>
    </row>
    <row r="6" spans="2:11" ht="30.75" thickBot="1" x14ac:dyDescent="0.3">
      <c r="B6" s="877"/>
      <c r="C6" s="27" t="s">
        <v>4</v>
      </c>
      <c r="D6" s="27" t="s">
        <v>129</v>
      </c>
      <c r="E6" s="25" t="s">
        <v>4</v>
      </c>
      <c r="F6" s="652" t="s">
        <v>129</v>
      </c>
      <c r="G6" s="902"/>
      <c r="H6" s="904"/>
    </row>
    <row r="7" spans="2:11" ht="39.75" customHeight="1" thickBot="1" x14ac:dyDescent="0.3">
      <c r="B7" s="256" t="s">
        <v>453</v>
      </c>
      <c r="C7" s="188">
        <f>SUM(C11:C35)</f>
        <v>11261</v>
      </c>
      <c r="D7" s="188">
        <f>SUM(D11:D35)</f>
        <v>6166</v>
      </c>
      <c r="E7" s="51">
        <f>SUM(E11:E35)</f>
        <v>11281</v>
      </c>
      <c r="F7" s="53">
        <f>SUM(F11:F35)</f>
        <v>6212</v>
      </c>
      <c r="G7" s="190">
        <f>SUM(E7-C7)</f>
        <v>20</v>
      </c>
      <c r="H7" s="52">
        <f>(E7-C7)*100/C7</f>
        <v>0.17760412041559365</v>
      </c>
      <c r="J7" s="466"/>
    </row>
    <row r="8" spans="2:11" ht="24.75" customHeight="1" x14ac:dyDescent="0.25">
      <c r="B8" s="131" t="s">
        <v>187</v>
      </c>
      <c r="C8" s="121">
        <v>11200</v>
      </c>
      <c r="D8" s="121">
        <v>6126</v>
      </c>
      <c r="E8" s="38">
        <v>12328</v>
      </c>
      <c r="F8" s="653">
        <v>6472</v>
      </c>
      <c r="G8" s="120">
        <f>SUM(E8-C8)</f>
        <v>1128</v>
      </c>
      <c r="H8" s="39">
        <f>(E8-C8)*100/C8</f>
        <v>10.071428571428571</v>
      </c>
      <c r="J8" s="435"/>
      <c r="K8" s="441"/>
    </row>
    <row r="9" spans="2:11" ht="35.25" customHeight="1" thickBot="1" x14ac:dyDescent="0.3">
      <c r="B9" s="132" t="s">
        <v>186</v>
      </c>
      <c r="C9" s="28">
        <v>1471</v>
      </c>
      <c r="D9" s="28">
        <v>804</v>
      </c>
      <c r="E9" s="654">
        <v>1400</v>
      </c>
      <c r="F9" s="655">
        <v>737</v>
      </c>
      <c r="G9" s="133">
        <f>SUM(E9-C9)</f>
        <v>-71</v>
      </c>
      <c r="H9" s="134">
        <f>(E9-C9)*100/C9</f>
        <v>-4.8266485384092457</v>
      </c>
      <c r="J9" s="435"/>
      <c r="K9" s="441"/>
    </row>
    <row r="10" spans="2:11" ht="28.5" customHeight="1" thickBot="1" x14ac:dyDescent="0.3">
      <c r="B10" s="922" t="s">
        <v>190</v>
      </c>
      <c r="C10" s="923"/>
      <c r="D10" s="923"/>
      <c r="E10" s="923"/>
      <c r="F10" s="923"/>
      <c r="G10" s="923"/>
      <c r="H10" s="924"/>
    </row>
    <row r="11" spans="2:11" ht="15.75" customHeight="1" x14ac:dyDescent="0.25">
      <c r="B11" s="62" t="s">
        <v>27</v>
      </c>
      <c r="C11" s="121">
        <v>149</v>
      </c>
      <c r="D11" s="121">
        <v>76</v>
      </c>
      <c r="E11" s="44">
        <v>166</v>
      </c>
      <c r="F11" s="375">
        <v>89</v>
      </c>
      <c r="G11" s="120">
        <f t="shared" ref="G11:G35" si="0">SUM(E11-C11)</f>
        <v>17</v>
      </c>
      <c r="H11" s="827">
        <f t="shared" ref="H11:H35" si="1">(E11-C11)*100/C11</f>
        <v>11.409395973154362</v>
      </c>
      <c r="I11" s="829">
        <v>1</v>
      </c>
    </row>
    <row r="12" spans="2:11" x14ac:dyDescent="0.25">
      <c r="B12" s="12" t="s">
        <v>28</v>
      </c>
      <c r="C12" s="14">
        <v>673</v>
      </c>
      <c r="D12" s="14">
        <v>327</v>
      </c>
      <c r="E12" s="13">
        <v>724</v>
      </c>
      <c r="F12" s="376">
        <v>343</v>
      </c>
      <c r="G12" s="98">
        <f t="shared" si="0"/>
        <v>51</v>
      </c>
      <c r="H12" s="828">
        <f t="shared" si="1"/>
        <v>7.578008915304606</v>
      </c>
      <c r="I12" s="829">
        <v>2</v>
      </c>
    </row>
    <row r="13" spans="2:11" x14ac:dyDescent="0.25">
      <c r="B13" s="12" t="s">
        <v>29</v>
      </c>
      <c r="C13" s="14">
        <v>550</v>
      </c>
      <c r="D13" s="14">
        <v>359</v>
      </c>
      <c r="E13" s="13">
        <v>402</v>
      </c>
      <c r="F13" s="376">
        <v>268</v>
      </c>
      <c r="G13" s="98">
        <f t="shared" si="0"/>
        <v>-148</v>
      </c>
      <c r="H13" s="122">
        <f t="shared" si="1"/>
        <v>-26.90909090909091</v>
      </c>
      <c r="I13" s="830">
        <v>1</v>
      </c>
    </row>
    <row r="14" spans="2:11" x14ac:dyDescent="0.25">
      <c r="B14" s="12" t="s">
        <v>30</v>
      </c>
      <c r="C14" s="14">
        <v>856</v>
      </c>
      <c r="D14" s="14">
        <v>449</v>
      </c>
      <c r="E14" s="13">
        <v>889</v>
      </c>
      <c r="F14" s="376">
        <v>515</v>
      </c>
      <c r="G14" s="98">
        <f t="shared" si="0"/>
        <v>33</v>
      </c>
      <c r="H14" s="828">
        <f t="shared" si="1"/>
        <v>3.8551401869158877</v>
      </c>
      <c r="I14" s="829">
        <v>3</v>
      </c>
    </row>
    <row r="15" spans="2:11" x14ac:dyDescent="0.25">
      <c r="B15" s="12" t="s">
        <v>31</v>
      </c>
      <c r="C15" s="14">
        <v>690</v>
      </c>
      <c r="D15" s="14">
        <v>400</v>
      </c>
      <c r="E15" s="13">
        <v>682</v>
      </c>
      <c r="F15" s="376">
        <v>362</v>
      </c>
      <c r="G15" s="98">
        <f>SUM(E15-C15)</f>
        <v>-8</v>
      </c>
      <c r="H15" s="122">
        <f t="shared" si="1"/>
        <v>-1.1594202898550725</v>
      </c>
      <c r="I15" s="830">
        <v>2</v>
      </c>
    </row>
    <row r="16" spans="2:11" x14ac:dyDescent="0.25">
      <c r="B16" s="12" t="s">
        <v>32</v>
      </c>
      <c r="C16" s="14">
        <v>248</v>
      </c>
      <c r="D16" s="14">
        <v>152</v>
      </c>
      <c r="E16" s="13">
        <v>248</v>
      </c>
      <c r="F16" s="376">
        <v>136</v>
      </c>
      <c r="G16" s="98">
        <f>SUM(E16-C16)</f>
        <v>0</v>
      </c>
      <c r="H16" s="122">
        <f t="shared" si="1"/>
        <v>0</v>
      </c>
    </row>
    <row r="17" spans="2:9" x14ac:dyDescent="0.25">
      <c r="B17" s="12" t="s">
        <v>33</v>
      </c>
      <c r="C17" s="14">
        <v>334</v>
      </c>
      <c r="D17" s="14">
        <v>197</v>
      </c>
      <c r="E17" s="13">
        <v>337</v>
      </c>
      <c r="F17" s="376">
        <v>196</v>
      </c>
      <c r="G17" s="98">
        <f t="shared" si="0"/>
        <v>3</v>
      </c>
      <c r="H17" s="828">
        <f t="shared" si="1"/>
        <v>0.89820359281437123</v>
      </c>
      <c r="I17" s="829">
        <v>4</v>
      </c>
    </row>
    <row r="18" spans="2:9" x14ac:dyDescent="0.25">
      <c r="B18" s="12" t="s">
        <v>34</v>
      </c>
      <c r="C18" s="14">
        <v>216</v>
      </c>
      <c r="D18" s="14">
        <v>107</v>
      </c>
      <c r="E18" s="13">
        <v>246</v>
      </c>
      <c r="F18" s="376">
        <v>112</v>
      </c>
      <c r="G18" s="98">
        <f t="shared" si="0"/>
        <v>30</v>
      </c>
      <c r="H18" s="828">
        <f t="shared" si="1"/>
        <v>13.888888888888889</v>
      </c>
      <c r="I18" s="829">
        <v>5</v>
      </c>
    </row>
    <row r="19" spans="2:9" x14ac:dyDescent="0.25">
      <c r="B19" s="12" t="s">
        <v>35</v>
      </c>
      <c r="C19" s="14">
        <v>559</v>
      </c>
      <c r="D19" s="14">
        <v>249</v>
      </c>
      <c r="E19" s="13">
        <v>529</v>
      </c>
      <c r="F19" s="376">
        <v>267</v>
      </c>
      <c r="G19" s="98">
        <f t="shared" si="0"/>
        <v>-30</v>
      </c>
      <c r="H19" s="122">
        <f t="shared" si="1"/>
        <v>-5.3667262969588547</v>
      </c>
      <c r="I19" s="830">
        <v>3</v>
      </c>
    </row>
    <row r="20" spans="2:9" x14ac:dyDescent="0.25">
      <c r="B20" s="12" t="s">
        <v>36</v>
      </c>
      <c r="C20" s="14">
        <v>267</v>
      </c>
      <c r="D20" s="14">
        <v>123</v>
      </c>
      <c r="E20" s="13">
        <v>258</v>
      </c>
      <c r="F20" s="376">
        <v>105</v>
      </c>
      <c r="G20" s="98">
        <f t="shared" si="0"/>
        <v>-9</v>
      </c>
      <c r="H20" s="122">
        <f t="shared" si="1"/>
        <v>-3.3707865168539324</v>
      </c>
      <c r="I20" s="830">
        <v>4</v>
      </c>
    </row>
    <row r="21" spans="2:9" x14ac:dyDescent="0.25">
      <c r="B21" s="12" t="s">
        <v>37</v>
      </c>
      <c r="C21" s="14">
        <v>477</v>
      </c>
      <c r="D21" s="14">
        <v>265</v>
      </c>
      <c r="E21" s="13">
        <v>573</v>
      </c>
      <c r="F21" s="376">
        <v>325</v>
      </c>
      <c r="G21" s="98">
        <f t="shared" si="0"/>
        <v>96</v>
      </c>
      <c r="H21" s="828">
        <f t="shared" si="1"/>
        <v>20.125786163522012</v>
      </c>
      <c r="I21" s="829">
        <v>6</v>
      </c>
    </row>
    <row r="22" spans="2:9" x14ac:dyDescent="0.25">
      <c r="B22" s="12" t="s">
        <v>38</v>
      </c>
      <c r="C22" s="14">
        <v>475</v>
      </c>
      <c r="D22" s="14">
        <v>294</v>
      </c>
      <c r="E22" s="13">
        <v>477</v>
      </c>
      <c r="F22" s="376">
        <v>314</v>
      </c>
      <c r="G22" s="98">
        <f t="shared" si="0"/>
        <v>2</v>
      </c>
      <c r="H22" s="828">
        <f t="shared" si="1"/>
        <v>0.42105263157894735</v>
      </c>
      <c r="I22" s="829">
        <v>7</v>
      </c>
    </row>
    <row r="23" spans="2:9" x14ac:dyDescent="0.25">
      <c r="B23" s="12" t="s">
        <v>39</v>
      </c>
      <c r="C23" s="14">
        <v>631</v>
      </c>
      <c r="D23" s="14">
        <v>326</v>
      </c>
      <c r="E23" s="13">
        <v>599</v>
      </c>
      <c r="F23" s="376">
        <v>313</v>
      </c>
      <c r="G23" s="98">
        <f t="shared" si="0"/>
        <v>-32</v>
      </c>
      <c r="H23" s="122">
        <f t="shared" si="1"/>
        <v>-5.0713153724247224</v>
      </c>
      <c r="I23" s="830">
        <v>5</v>
      </c>
    </row>
    <row r="24" spans="2:9" x14ac:dyDescent="0.25">
      <c r="B24" s="18" t="s">
        <v>40</v>
      </c>
      <c r="C24" s="124">
        <v>468</v>
      </c>
      <c r="D24" s="124">
        <v>237</v>
      </c>
      <c r="E24" s="123">
        <v>531</v>
      </c>
      <c r="F24" s="656">
        <v>294</v>
      </c>
      <c r="G24" s="98">
        <f t="shared" si="0"/>
        <v>63</v>
      </c>
      <c r="H24" s="828">
        <f t="shared" si="1"/>
        <v>13.461538461538462</v>
      </c>
      <c r="I24" s="829">
        <v>8</v>
      </c>
    </row>
    <row r="25" spans="2:9" x14ac:dyDescent="0.25">
      <c r="B25" s="18" t="s">
        <v>41</v>
      </c>
      <c r="C25" s="124">
        <v>593</v>
      </c>
      <c r="D25" s="124">
        <v>311</v>
      </c>
      <c r="E25" s="123">
        <v>569</v>
      </c>
      <c r="F25" s="656">
        <v>325</v>
      </c>
      <c r="G25" s="98">
        <f t="shared" si="0"/>
        <v>-24</v>
      </c>
      <c r="H25" s="122">
        <f t="shared" si="1"/>
        <v>-4.0472175379426645</v>
      </c>
      <c r="I25" s="830">
        <v>6</v>
      </c>
    </row>
    <row r="26" spans="2:9" x14ac:dyDescent="0.25">
      <c r="B26" s="18" t="s">
        <v>42</v>
      </c>
      <c r="C26" s="124">
        <v>603</v>
      </c>
      <c r="D26" s="124">
        <v>362</v>
      </c>
      <c r="E26" s="123">
        <v>605</v>
      </c>
      <c r="F26" s="656">
        <v>356</v>
      </c>
      <c r="G26" s="98">
        <f t="shared" si="0"/>
        <v>2</v>
      </c>
      <c r="H26" s="828">
        <f t="shared" si="1"/>
        <v>0.33167495854063017</v>
      </c>
      <c r="I26" s="829">
        <v>9</v>
      </c>
    </row>
    <row r="27" spans="2:9" x14ac:dyDescent="0.25">
      <c r="B27" s="18" t="s">
        <v>43</v>
      </c>
      <c r="C27" s="124">
        <v>650</v>
      </c>
      <c r="D27" s="124">
        <v>366</v>
      </c>
      <c r="E27" s="123">
        <v>667</v>
      </c>
      <c r="F27" s="656">
        <v>354</v>
      </c>
      <c r="G27" s="98">
        <f t="shared" si="0"/>
        <v>17</v>
      </c>
      <c r="H27" s="828">
        <f t="shared" si="1"/>
        <v>2.6153846153846154</v>
      </c>
      <c r="I27" s="829">
        <v>10</v>
      </c>
    </row>
    <row r="28" spans="2:9" x14ac:dyDescent="0.25">
      <c r="B28" s="18" t="s">
        <v>44</v>
      </c>
      <c r="C28" s="124">
        <v>346</v>
      </c>
      <c r="D28" s="124">
        <v>189</v>
      </c>
      <c r="E28" s="123">
        <v>375</v>
      </c>
      <c r="F28" s="656">
        <v>197</v>
      </c>
      <c r="G28" s="98">
        <f t="shared" si="0"/>
        <v>29</v>
      </c>
      <c r="H28" s="828">
        <f t="shared" si="1"/>
        <v>8.3815028901734099</v>
      </c>
      <c r="I28" s="829">
        <v>11</v>
      </c>
    </row>
    <row r="29" spans="2:9" x14ac:dyDescent="0.25">
      <c r="B29" s="18" t="s">
        <v>45</v>
      </c>
      <c r="C29" s="124">
        <v>351</v>
      </c>
      <c r="D29" s="124">
        <v>191</v>
      </c>
      <c r="E29" s="123">
        <v>291</v>
      </c>
      <c r="F29" s="656">
        <v>180</v>
      </c>
      <c r="G29" s="98">
        <f t="shared" si="0"/>
        <v>-60</v>
      </c>
      <c r="H29" s="122">
        <f t="shared" si="1"/>
        <v>-17.094017094017094</v>
      </c>
      <c r="I29" s="830">
        <v>7</v>
      </c>
    </row>
    <row r="30" spans="2:9" x14ac:dyDescent="0.25">
      <c r="B30" s="18" t="s">
        <v>46</v>
      </c>
      <c r="C30" s="124">
        <v>540</v>
      </c>
      <c r="D30" s="124">
        <v>286</v>
      </c>
      <c r="E30" s="123">
        <v>556</v>
      </c>
      <c r="F30" s="656">
        <v>287</v>
      </c>
      <c r="G30" s="98">
        <f t="shared" si="0"/>
        <v>16</v>
      </c>
      <c r="H30" s="828">
        <f t="shared" si="1"/>
        <v>2.9629629629629628</v>
      </c>
      <c r="I30" s="829">
        <v>12</v>
      </c>
    </row>
    <row r="31" spans="2:9" x14ac:dyDescent="0.25">
      <c r="B31" s="18" t="s">
        <v>47</v>
      </c>
      <c r="C31" s="124">
        <v>206</v>
      </c>
      <c r="D31" s="124">
        <v>113</v>
      </c>
      <c r="E31" s="123">
        <v>255</v>
      </c>
      <c r="F31" s="656">
        <v>153</v>
      </c>
      <c r="G31" s="98">
        <f t="shared" si="0"/>
        <v>49</v>
      </c>
      <c r="H31" s="828">
        <f t="shared" si="1"/>
        <v>23.78640776699029</v>
      </c>
      <c r="I31" s="829">
        <v>13</v>
      </c>
    </row>
    <row r="32" spans="2:9" x14ac:dyDescent="0.25">
      <c r="B32" s="18" t="s">
        <v>48</v>
      </c>
      <c r="C32" s="124">
        <v>134</v>
      </c>
      <c r="D32" s="124">
        <v>74</v>
      </c>
      <c r="E32" s="123">
        <v>117</v>
      </c>
      <c r="F32" s="656">
        <v>65</v>
      </c>
      <c r="G32" s="98">
        <f t="shared" si="0"/>
        <v>-17</v>
      </c>
      <c r="H32" s="122">
        <f t="shared" si="1"/>
        <v>-12.686567164179104</v>
      </c>
      <c r="I32" s="830">
        <v>8</v>
      </c>
    </row>
    <row r="33" spans="2:9" x14ac:dyDescent="0.25">
      <c r="B33" s="18" t="s">
        <v>49</v>
      </c>
      <c r="C33" s="124">
        <v>350</v>
      </c>
      <c r="D33" s="124">
        <v>188</v>
      </c>
      <c r="E33" s="123">
        <v>361</v>
      </c>
      <c r="F33" s="656">
        <v>190</v>
      </c>
      <c r="G33" s="98">
        <f t="shared" si="0"/>
        <v>11</v>
      </c>
      <c r="H33" s="828">
        <f>(E33-C33)*100/C33</f>
        <v>3.1428571428571428</v>
      </c>
      <c r="I33" s="829">
        <v>14</v>
      </c>
    </row>
    <row r="34" spans="2:9" x14ac:dyDescent="0.25">
      <c r="B34" s="18" t="s">
        <v>50</v>
      </c>
      <c r="C34" s="124">
        <v>694</v>
      </c>
      <c r="D34" s="124">
        <v>408</v>
      </c>
      <c r="E34" s="123">
        <v>628</v>
      </c>
      <c r="F34" s="656">
        <v>360</v>
      </c>
      <c r="G34" s="98">
        <f t="shared" si="0"/>
        <v>-66</v>
      </c>
      <c r="H34" s="122">
        <f t="shared" si="1"/>
        <v>-9.5100864553314128</v>
      </c>
      <c r="I34" s="830">
        <v>9</v>
      </c>
    </row>
    <row r="35" spans="2:9" ht="15.75" thickBot="1" x14ac:dyDescent="0.3">
      <c r="B35" s="19" t="s">
        <v>51</v>
      </c>
      <c r="C35" s="127">
        <v>201</v>
      </c>
      <c r="D35" s="127">
        <v>117</v>
      </c>
      <c r="E35" s="125">
        <v>196</v>
      </c>
      <c r="F35" s="657">
        <v>106</v>
      </c>
      <c r="G35" s="99">
        <f t="shared" si="0"/>
        <v>-5</v>
      </c>
      <c r="H35" s="128">
        <f t="shared" si="1"/>
        <v>-2.4875621890547261</v>
      </c>
      <c r="I35" s="830">
        <v>10</v>
      </c>
    </row>
  </sheetData>
  <mergeCells count="6">
    <mergeCell ref="B10:H10"/>
    <mergeCell ref="B5:B6"/>
    <mergeCell ref="E5:F5"/>
    <mergeCell ref="C5:D5"/>
    <mergeCell ref="G5:G6"/>
    <mergeCell ref="H5:H6"/>
  </mergeCells>
  <pageMargins left="2.6771653543307088" right="0" top="1.0236220472440944" bottom="0.35433070866141736" header="0" footer="0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2:I47"/>
  <sheetViews>
    <sheetView zoomScale="90" zoomScaleNormal="90" workbookViewId="0">
      <selection activeCell="B1" sqref="B1"/>
    </sheetView>
  </sheetViews>
  <sheetFormatPr defaultRowHeight="15" x14ac:dyDescent="0.25"/>
  <cols>
    <col min="1" max="1" width="2.28515625" style="11" customWidth="1"/>
    <col min="2" max="2" width="22.5703125" style="11" customWidth="1"/>
    <col min="3" max="3" width="13.42578125" style="11" customWidth="1"/>
    <col min="4" max="4" width="11.42578125" style="11" customWidth="1"/>
    <col min="5" max="5" width="13.85546875" style="11" customWidth="1"/>
    <col min="6" max="6" width="11.5703125" style="11" customWidth="1"/>
    <col min="7" max="7" width="13.140625" style="11" customWidth="1"/>
    <col min="8" max="8" width="9.140625" style="11" customWidth="1"/>
    <col min="9" max="9" width="10.28515625" style="11" customWidth="1"/>
    <col min="10" max="12" width="9.140625" style="11" customWidth="1"/>
    <col min="13" max="16384" width="9.140625" style="11"/>
  </cols>
  <sheetData>
    <row r="2" spans="2:9" x14ac:dyDescent="0.25">
      <c r="B2" s="11" t="s">
        <v>308</v>
      </c>
    </row>
    <row r="3" spans="2:9" x14ac:dyDescent="0.25">
      <c r="B3" s="11" t="s">
        <v>316</v>
      </c>
    </row>
    <row r="4" spans="2:9" ht="14.25" customHeight="1" thickBot="1" x14ac:dyDescent="0.3"/>
    <row r="5" spans="2:9" ht="26.25" customHeight="1" thickBot="1" x14ac:dyDescent="0.3">
      <c r="B5" s="495"/>
      <c r="C5" s="930" t="s">
        <v>359</v>
      </c>
      <c r="D5" s="894"/>
      <c r="E5" s="930" t="s">
        <v>428</v>
      </c>
      <c r="F5" s="894"/>
    </row>
    <row r="6" spans="2:9" ht="30.75" customHeight="1" thickBot="1" x14ac:dyDescent="0.3">
      <c r="B6" s="496" t="s">
        <v>3</v>
      </c>
      <c r="C6" s="498" t="s">
        <v>91</v>
      </c>
      <c r="D6" s="499" t="s">
        <v>92</v>
      </c>
      <c r="E6" s="498" t="s">
        <v>93</v>
      </c>
      <c r="F6" s="499" t="s">
        <v>92</v>
      </c>
    </row>
    <row r="7" spans="2:9" ht="23.25" customHeight="1" thickBot="1" x14ac:dyDescent="0.3">
      <c r="B7" s="137" t="s">
        <v>63</v>
      </c>
      <c r="C7" s="140">
        <f>SUM(C9:C14)</f>
        <v>81606</v>
      </c>
      <c r="D7" s="139">
        <f>SUM(D9:D14)</f>
        <v>100</v>
      </c>
      <c r="E7" s="140">
        <f>SUM(E9:E14)</f>
        <v>74684</v>
      </c>
      <c r="F7" s="139">
        <f>SUM(F9:F14)</f>
        <v>100</v>
      </c>
    </row>
    <row r="8" spans="2:9" ht="24" customHeight="1" thickBot="1" x14ac:dyDescent="0.3">
      <c r="B8" s="371" t="s">
        <v>94</v>
      </c>
      <c r="C8" s="350"/>
      <c r="D8" s="350"/>
      <c r="E8" s="350"/>
      <c r="F8" s="351"/>
    </row>
    <row r="9" spans="2:9" ht="21" customHeight="1" thickTop="1" x14ac:dyDescent="0.25">
      <c r="B9" s="141" t="s">
        <v>65</v>
      </c>
      <c r="C9" s="142">
        <v>10250</v>
      </c>
      <c r="D9" s="143">
        <f>SUM(C9/C7*100)</f>
        <v>12.560350954586671</v>
      </c>
      <c r="E9" s="144">
        <v>9157</v>
      </c>
      <c r="F9" s="143">
        <f>SUM(E9/E7*100)</f>
        <v>12.260992983771626</v>
      </c>
      <c r="H9" s="434"/>
      <c r="I9" s="434"/>
    </row>
    <row r="10" spans="2:9" ht="18" customHeight="1" x14ac:dyDescent="0.25">
      <c r="B10" s="12" t="s">
        <v>66</v>
      </c>
      <c r="C10" s="13">
        <v>25218</v>
      </c>
      <c r="D10" s="33">
        <f>SUM(C10/C7*100)</f>
        <v>30.902139548562609</v>
      </c>
      <c r="E10" s="98">
        <v>22752</v>
      </c>
      <c r="F10" s="33">
        <f>SUM(E10/E7*100)</f>
        <v>30.464356488672273</v>
      </c>
    </row>
    <row r="11" spans="2:9" ht="15.75" customHeight="1" x14ac:dyDescent="0.25">
      <c r="B11" s="12" t="s">
        <v>67</v>
      </c>
      <c r="C11" s="13">
        <v>19057</v>
      </c>
      <c r="D11" s="33">
        <f>SUM(C11/C7*100)</f>
        <v>23.352449574786167</v>
      </c>
      <c r="E11" s="98">
        <v>17918</v>
      </c>
      <c r="F11" s="33">
        <f>SUM(E11/E7*100)</f>
        <v>23.991751914734081</v>
      </c>
    </row>
    <row r="12" spans="2:9" x14ac:dyDescent="0.25">
      <c r="B12" s="12" t="s">
        <v>68</v>
      </c>
      <c r="C12" s="13">
        <v>14764</v>
      </c>
      <c r="D12" s="33">
        <f>SUM(C12/C7*100)</f>
        <v>18.091806974977331</v>
      </c>
      <c r="E12" s="98">
        <v>13397</v>
      </c>
      <c r="F12" s="33">
        <f>SUM(E12/E7*100)</f>
        <v>17.938246478496065</v>
      </c>
    </row>
    <row r="13" spans="2:9" x14ac:dyDescent="0.25">
      <c r="B13" s="12" t="s">
        <v>69</v>
      </c>
      <c r="C13" s="13">
        <v>8441</v>
      </c>
      <c r="D13" s="33">
        <f>SUM(C13/C7*100)</f>
        <v>10.343602186113767</v>
      </c>
      <c r="E13" s="98">
        <v>7656</v>
      </c>
      <c r="F13" s="33">
        <f>SUM(E13/E7*100)</f>
        <v>10.25119168764394</v>
      </c>
    </row>
    <row r="14" spans="2:9" ht="15.75" thickBot="1" x14ac:dyDescent="0.3">
      <c r="B14" s="97" t="s">
        <v>95</v>
      </c>
      <c r="C14" s="20">
        <v>3876</v>
      </c>
      <c r="D14" s="34">
        <f>SUM(C14/C7*100)</f>
        <v>4.7496507609734575</v>
      </c>
      <c r="E14" s="99">
        <v>3804</v>
      </c>
      <c r="F14" s="34">
        <f>SUM(E14/E7*100)</f>
        <v>5.0934604466820206</v>
      </c>
    </row>
    <row r="15" spans="2:9" ht="12.75" customHeight="1" x14ac:dyDescent="0.25"/>
    <row r="16" spans="2:9" ht="12" customHeight="1" x14ac:dyDescent="0.25"/>
    <row r="17" spans="2:9" x14ac:dyDescent="0.25">
      <c r="B17" s="11" t="s">
        <v>309</v>
      </c>
    </row>
    <row r="18" spans="2:9" x14ac:dyDescent="0.25">
      <c r="B18" s="11" t="s">
        <v>192</v>
      </c>
    </row>
    <row r="19" spans="2:9" ht="13.5" customHeight="1" thickBot="1" x14ac:dyDescent="0.3"/>
    <row r="20" spans="2:9" ht="24" customHeight="1" thickBot="1" x14ac:dyDescent="0.3">
      <c r="B20" s="495"/>
      <c r="C20" s="930" t="s">
        <v>359</v>
      </c>
      <c r="D20" s="894"/>
      <c r="E20" s="930" t="s">
        <v>428</v>
      </c>
      <c r="F20" s="894"/>
    </row>
    <row r="21" spans="2:9" ht="34.5" customHeight="1" thickBot="1" x14ac:dyDescent="0.3">
      <c r="B21" s="496" t="s">
        <v>3</v>
      </c>
      <c r="C21" s="498" t="s">
        <v>91</v>
      </c>
      <c r="D21" s="499" t="s">
        <v>92</v>
      </c>
      <c r="E21" s="498" t="s">
        <v>93</v>
      </c>
      <c r="F21" s="499" t="s">
        <v>92</v>
      </c>
    </row>
    <row r="22" spans="2:9" ht="24" customHeight="1" thickBot="1" x14ac:dyDescent="0.3">
      <c r="B22" s="137" t="s">
        <v>63</v>
      </c>
      <c r="C22" s="140">
        <f>SUM(C24:C29)</f>
        <v>81606</v>
      </c>
      <c r="D22" s="139">
        <f>SUM(D24:D28)</f>
        <v>100</v>
      </c>
      <c r="E22" s="140">
        <f>SUM(E24:E29)</f>
        <v>74684</v>
      </c>
      <c r="F22" s="139">
        <f>SUM(F24:F28)</f>
        <v>100</v>
      </c>
    </row>
    <row r="23" spans="2:9" ht="21" customHeight="1" thickBot="1" x14ac:dyDescent="0.3">
      <c r="B23" s="931" t="s">
        <v>96</v>
      </c>
      <c r="C23" s="932"/>
      <c r="D23" s="932"/>
      <c r="E23" s="932"/>
      <c r="F23" s="933"/>
    </row>
    <row r="24" spans="2:9" ht="21.75" customHeight="1" thickTop="1" x14ac:dyDescent="0.25">
      <c r="B24" s="141" t="s">
        <v>97</v>
      </c>
      <c r="C24" s="142">
        <v>12728</v>
      </c>
      <c r="D24" s="143">
        <f>SUM(C24/C22*100)</f>
        <v>15.596892385363823</v>
      </c>
      <c r="E24" s="144">
        <v>11600</v>
      </c>
      <c r="F24" s="143">
        <f>SUM(E24/E22*100)</f>
        <v>15.532108617642331</v>
      </c>
    </row>
    <row r="25" spans="2:9" ht="30" x14ac:dyDescent="0.25">
      <c r="B25" s="12" t="s">
        <v>98</v>
      </c>
      <c r="C25" s="13">
        <v>20994</v>
      </c>
      <c r="D25" s="33">
        <f>SUM(C25/C22*100)</f>
        <v>25.726049555179763</v>
      </c>
      <c r="E25" s="98">
        <v>19393</v>
      </c>
      <c r="F25" s="33">
        <f>SUM(E25/E22*100)</f>
        <v>25.966739863960154</v>
      </c>
    </row>
    <row r="26" spans="2:9" ht="28.5" customHeight="1" x14ac:dyDescent="0.25">
      <c r="B26" s="12" t="s">
        <v>99</v>
      </c>
      <c r="C26" s="13">
        <v>9202</v>
      </c>
      <c r="D26" s="33">
        <f>SUM(C26/C22*100)</f>
        <v>11.276131656986006</v>
      </c>
      <c r="E26" s="98">
        <v>8531</v>
      </c>
      <c r="F26" s="33">
        <f>SUM(E26/E22*100)</f>
        <v>11.422794708371271</v>
      </c>
    </row>
    <row r="27" spans="2:9" ht="21.75" customHeight="1" x14ac:dyDescent="0.25">
      <c r="B27" s="12" t="s">
        <v>100</v>
      </c>
      <c r="C27" s="13">
        <v>22434</v>
      </c>
      <c r="D27" s="33">
        <f>SUM(C27/C22*100)</f>
        <v>27.490625689287551</v>
      </c>
      <c r="E27" s="98">
        <v>20452</v>
      </c>
      <c r="F27" s="33">
        <f>SUM(E27/E22*100)</f>
        <v>27.384714262760429</v>
      </c>
      <c r="G27" s="825">
        <f>SUM(F25,F27)</f>
        <v>53.351454126720583</v>
      </c>
      <c r="H27" s="434"/>
      <c r="I27" s="434"/>
    </row>
    <row r="28" spans="2:9" ht="22.5" customHeight="1" thickBot="1" x14ac:dyDescent="0.3">
      <c r="B28" s="97" t="s">
        <v>101</v>
      </c>
      <c r="C28" s="20">
        <v>16248</v>
      </c>
      <c r="D28" s="34">
        <f>SUM(C28/C22*100)</f>
        <v>19.910300713182856</v>
      </c>
      <c r="E28" s="99">
        <v>14708</v>
      </c>
      <c r="F28" s="34">
        <f>SUM(E28/E22*100)</f>
        <v>19.693642547265814</v>
      </c>
      <c r="G28" s="434"/>
    </row>
    <row r="29" spans="2:9" ht="12" customHeight="1" x14ac:dyDescent="0.25"/>
    <row r="30" spans="2:9" ht="12.75" customHeight="1" x14ac:dyDescent="0.25"/>
    <row r="31" spans="2:9" x14ac:dyDescent="0.25">
      <c r="B31" s="11" t="s">
        <v>310</v>
      </c>
    </row>
    <row r="32" spans="2:9" x14ac:dyDescent="0.25">
      <c r="B32" s="11" t="s">
        <v>316</v>
      </c>
    </row>
    <row r="33" spans="2:9" ht="11.25" customHeight="1" thickBot="1" x14ac:dyDescent="0.3"/>
    <row r="34" spans="2:9" ht="15.75" thickBot="1" x14ac:dyDescent="0.3">
      <c r="B34" s="495"/>
      <c r="C34" s="930" t="s">
        <v>359</v>
      </c>
      <c r="D34" s="894"/>
      <c r="E34" s="930" t="s">
        <v>428</v>
      </c>
      <c r="F34" s="894"/>
    </row>
    <row r="35" spans="2:9" ht="28.5" customHeight="1" thickBot="1" x14ac:dyDescent="0.3">
      <c r="B35" s="496" t="s">
        <v>3</v>
      </c>
      <c r="C35" s="498" t="s">
        <v>91</v>
      </c>
      <c r="D35" s="499" t="s">
        <v>92</v>
      </c>
      <c r="E35" s="498" t="s">
        <v>93</v>
      </c>
      <c r="F35" s="499" t="s">
        <v>92</v>
      </c>
    </row>
    <row r="36" spans="2:9" ht="24.75" customHeight="1" thickBot="1" x14ac:dyDescent="0.3">
      <c r="B36" s="137" t="s">
        <v>63</v>
      </c>
      <c r="C36" s="140">
        <f>SUM(C38:C44)</f>
        <v>81606</v>
      </c>
      <c r="D36" s="139">
        <f>SUM(D38:D44)</f>
        <v>100.00000000000003</v>
      </c>
      <c r="E36" s="140">
        <f>SUM(E38:E44)</f>
        <v>74684</v>
      </c>
      <c r="F36" s="139">
        <f>SUM(F38:F44)</f>
        <v>100</v>
      </c>
    </row>
    <row r="37" spans="2:9" ht="23.25" customHeight="1" thickBot="1" x14ac:dyDescent="0.3">
      <c r="B37" s="145" t="s">
        <v>196</v>
      </c>
      <c r="C37" s="146"/>
      <c r="D37" s="146"/>
      <c r="E37" s="146"/>
      <c r="F37" s="147"/>
    </row>
    <row r="38" spans="2:9" ht="15.75" customHeight="1" thickTop="1" x14ac:dyDescent="0.25">
      <c r="B38" s="141" t="s">
        <v>76</v>
      </c>
      <c r="C38" s="142">
        <v>16558</v>
      </c>
      <c r="D38" s="143">
        <f>SUM(C38/C36*100)</f>
        <v>20.290174742053281</v>
      </c>
      <c r="E38" s="144">
        <v>15053</v>
      </c>
      <c r="F38" s="143">
        <f>SUM(E38/E36*100)</f>
        <v>20.155588881152589</v>
      </c>
    </row>
    <row r="39" spans="2:9" x14ac:dyDescent="0.25">
      <c r="B39" s="12" t="s">
        <v>102</v>
      </c>
      <c r="C39" s="13">
        <v>19680</v>
      </c>
      <c r="D39" s="33">
        <f>SUM(C39/C36*100)</f>
        <v>24.115873832806411</v>
      </c>
      <c r="E39" s="98">
        <v>18865</v>
      </c>
      <c r="F39" s="33">
        <f>SUM(E39/E36*100)</f>
        <v>25.259761126881259</v>
      </c>
      <c r="G39" s="434">
        <f>SUM(F38:F39)</f>
        <v>45.415350008033847</v>
      </c>
      <c r="H39" s="434"/>
      <c r="I39" s="434"/>
    </row>
    <row r="40" spans="2:9" x14ac:dyDescent="0.25">
      <c r="B40" s="12" t="s">
        <v>103</v>
      </c>
      <c r="C40" s="13">
        <v>12270</v>
      </c>
      <c r="D40" s="33">
        <f>SUM(C40/C36*100)</f>
        <v>15.035659142710095</v>
      </c>
      <c r="E40" s="98">
        <v>11330</v>
      </c>
      <c r="F40" s="33">
        <f>SUM(E40/E36*100)</f>
        <v>15.170585399817899</v>
      </c>
    </row>
    <row r="41" spans="2:9" x14ac:dyDescent="0.25">
      <c r="B41" s="12" t="s">
        <v>104</v>
      </c>
      <c r="C41" s="13">
        <v>11651</v>
      </c>
      <c r="D41" s="33">
        <f>SUM(C41/C36*100)</f>
        <v>14.277136485062373</v>
      </c>
      <c r="E41" s="98">
        <v>10581</v>
      </c>
      <c r="F41" s="33">
        <f>SUM(E41/E36*100)</f>
        <v>14.167693214075303</v>
      </c>
    </row>
    <row r="42" spans="2:9" x14ac:dyDescent="0.25">
      <c r="B42" s="148" t="s">
        <v>105</v>
      </c>
      <c r="C42" s="36">
        <v>6267</v>
      </c>
      <c r="D42" s="37">
        <f>SUM(C42/C36*100)</f>
        <v>7.6795823836482615</v>
      </c>
      <c r="E42" s="149">
        <v>5636</v>
      </c>
      <c r="F42" s="37">
        <f>SUM(E42/E36*100)</f>
        <v>7.5464624283648432</v>
      </c>
    </row>
    <row r="43" spans="2:9" x14ac:dyDescent="0.25">
      <c r="B43" s="148" t="s">
        <v>84</v>
      </c>
      <c r="C43" s="36">
        <v>2190</v>
      </c>
      <c r="D43" s="37">
        <f>SUM(C43/C36*100)</f>
        <v>2.6836262039555914</v>
      </c>
      <c r="E43" s="149">
        <v>1936</v>
      </c>
      <c r="F43" s="37">
        <f>SUM(E43/E36*100)</f>
        <v>2.5922553692892718</v>
      </c>
    </row>
    <row r="44" spans="2:9" ht="15.75" thickBot="1" x14ac:dyDescent="0.3">
      <c r="B44" s="97" t="s">
        <v>77</v>
      </c>
      <c r="C44" s="20">
        <v>12990</v>
      </c>
      <c r="D44" s="34">
        <f>SUM(C44/C36*100)</f>
        <v>15.917947209763989</v>
      </c>
      <c r="E44" s="99">
        <v>11283</v>
      </c>
      <c r="F44" s="34">
        <f>SUM(E44/E36*100)</f>
        <v>15.10765358041883</v>
      </c>
    </row>
    <row r="47" spans="2:9" x14ac:dyDescent="0.25">
      <c r="C47" s="57"/>
      <c r="D47" s="434"/>
      <c r="F47" s="434"/>
    </row>
  </sheetData>
  <mergeCells count="7">
    <mergeCell ref="C5:D5"/>
    <mergeCell ref="E5:F5"/>
    <mergeCell ref="C20:D20"/>
    <mergeCell ref="E20:F20"/>
    <mergeCell ref="C34:D34"/>
    <mergeCell ref="E34:F34"/>
    <mergeCell ref="B23:F23"/>
  </mergeCells>
  <pageMargins left="1.4960629921259843" right="0" top="0.9448818897637796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29</vt:i4>
      </vt:variant>
    </vt:vector>
  </HeadingPairs>
  <TitlesOfParts>
    <vt:vector size="29" baseType="lpstr">
      <vt:lpstr>T.I</vt:lpstr>
      <vt:lpstr>T.II</vt:lpstr>
      <vt:lpstr>T.III</vt:lpstr>
      <vt:lpstr>T.IV</vt:lpstr>
      <vt:lpstr>T.V</vt:lpstr>
      <vt:lpstr>T.VI</vt:lpstr>
      <vt:lpstr>T.VII</vt:lpstr>
      <vt:lpstr>T.VIII</vt:lpstr>
      <vt:lpstr>T.IX T.X T.XI</vt:lpstr>
      <vt:lpstr>T.XII</vt:lpstr>
      <vt:lpstr>T.XIII</vt:lpstr>
      <vt:lpstr>T.XIV A</vt:lpstr>
      <vt:lpstr>T.XIV B</vt:lpstr>
      <vt:lpstr>T.XIV C</vt:lpstr>
      <vt:lpstr>T.XV</vt:lpstr>
      <vt:lpstr>T.XVI</vt:lpstr>
      <vt:lpstr>T.XVII</vt:lpstr>
      <vt:lpstr>T.XVII A</vt:lpstr>
      <vt:lpstr>T.XVIII</vt:lpstr>
      <vt:lpstr>T.XIX</vt:lpstr>
      <vt:lpstr>T.XX</vt:lpstr>
      <vt:lpstr>T.XXI</vt:lpstr>
      <vt:lpstr>T.XXII</vt:lpstr>
      <vt:lpstr>T.XXIII</vt:lpstr>
      <vt:lpstr>T.XXIV</vt:lpstr>
      <vt:lpstr>T.XXV</vt:lpstr>
      <vt:lpstr>T.XXVI</vt:lpstr>
      <vt:lpstr>T.XXVII</vt:lpstr>
      <vt:lpstr>T.XXVIII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lastModifiedBy>WUP</cp:lastModifiedBy>
  <cp:lastPrinted>2019-07-25T11:14:50Z</cp:lastPrinted>
  <dcterms:created xsi:type="dcterms:W3CDTF">2016-01-29T08:03:05Z</dcterms:created>
  <dcterms:modified xsi:type="dcterms:W3CDTF">2019-07-26T08:38:02Z</dcterms:modified>
</cp:coreProperties>
</file>