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75" windowWidth="19035" windowHeight="9480" tabRatio="921"/>
  </bookViews>
  <sheets>
    <sheet name="T.I" sheetId="26" r:id="rId1"/>
    <sheet name="T.II" sheetId="2" r:id="rId2"/>
    <sheet name="T.III" sheetId="6" r:id="rId3"/>
    <sheet name="T.IV" sheetId="28" r:id="rId4"/>
    <sheet name="T.V" sheetId="27" r:id="rId5"/>
    <sheet name="T.VI" sheetId="31" r:id="rId6"/>
    <sheet name="T.VII" sheetId="29" r:id="rId7"/>
    <sheet name="T.VIII" sheetId="32" r:id="rId8"/>
    <sheet name="T.IX T.X T.XI" sheetId="12" r:id="rId9"/>
    <sheet name="T.XII" sheetId="48" r:id="rId10"/>
    <sheet name="T.XIII" sheetId="47" r:id="rId11"/>
    <sheet name="T.XIV A" sheetId="50" r:id="rId12"/>
    <sheet name="T.XIV B" sheetId="53" r:id="rId13"/>
    <sheet name="T.XIV C" sheetId="52" r:id="rId14"/>
    <sheet name="T.XV" sheetId="3" r:id="rId15"/>
    <sheet name="T.XVI" sheetId="37" r:id="rId16"/>
    <sheet name="T.XVII" sheetId="40" r:id="rId17"/>
    <sheet name="T.XVIII" sheetId="39" r:id="rId18"/>
    <sheet name="T.XIX" sheetId="34" r:id="rId19"/>
    <sheet name="T.XX" sheetId="41" r:id="rId20"/>
    <sheet name="T.XXI" sheetId="42" r:id="rId21"/>
    <sheet name="T.XXII" sheetId="17" r:id="rId22"/>
    <sheet name="T.XXIII" sheetId="43" r:id="rId23"/>
    <sheet name="T.XXIV" sheetId="44" r:id="rId24"/>
    <sheet name="T.XXV" sheetId="45" r:id="rId25"/>
    <sheet name="T.XXVI" sheetId="18" r:id="rId26"/>
    <sheet name="T.XXVII" sheetId="46" r:id="rId27"/>
    <sheet name="T.XXVIII" sheetId="21" r:id="rId28"/>
  </sheets>
  <calcPr calcId="145621"/>
</workbook>
</file>

<file path=xl/calcChain.xml><?xml version="1.0" encoding="utf-8"?>
<calcChain xmlns="http://schemas.openxmlformats.org/spreadsheetml/2006/main">
  <c r="N21" i="46" l="1"/>
  <c r="N20" i="46"/>
  <c r="L1" i="3" l="1"/>
  <c r="F50" i="50" l="1"/>
  <c r="F47" i="50"/>
  <c r="F46" i="50"/>
  <c r="F45" i="50"/>
  <c r="H40" i="50"/>
  <c r="U11" i="50" l="1"/>
  <c r="P11" i="50"/>
  <c r="R9" i="50"/>
  <c r="Q9" i="50"/>
  <c r="P9" i="50"/>
  <c r="U9" i="50" s="1"/>
  <c r="P7" i="50"/>
  <c r="P6" i="50"/>
  <c r="V10" i="50"/>
  <c r="V9" i="50"/>
  <c r="U10" i="50"/>
  <c r="R10" i="50"/>
  <c r="Q10" i="50"/>
  <c r="P10" i="50"/>
  <c r="V7" i="50"/>
  <c r="V6" i="50"/>
  <c r="U7" i="50"/>
  <c r="U6" i="50"/>
  <c r="T7" i="50"/>
  <c r="T6" i="50"/>
  <c r="S7" i="50"/>
  <c r="S6" i="50"/>
  <c r="R7" i="50"/>
  <c r="R6" i="50"/>
  <c r="Q7" i="50"/>
  <c r="Q6" i="50"/>
  <c r="F43" i="50"/>
  <c r="F41" i="50"/>
  <c r="I38" i="50"/>
  <c r="H38" i="50"/>
  <c r="G38" i="50"/>
  <c r="F38" i="50"/>
  <c r="F37" i="50"/>
  <c r="L39" i="50"/>
  <c r="K39" i="50"/>
  <c r="J39" i="50"/>
  <c r="I39" i="50"/>
  <c r="H39" i="50"/>
  <c r="G39" i="50"/>
  <c r="F39" i="50"/>
  <c r="J40" i="50" s="1"/>
  <c r="G37" i="50"/>
  <c r="L37" i="50"/>
  <c r="K37" i="50"/>
  <c r="J37" i="50"/>
  <c r="I37" i="50"/>
  <c r="H37" i="50"/>
  <c r="J38" i="50"/>
  <c r="L47" i="50"/>
  <c r="K47" i="50"/>
  <c r="J47" i="50"/>
  <c r="I47" i="50"/>
  <c r="H47" i="50"/>
  <c r="G47" i="50"/>
  <c r="L45" i="50"/>
  <c r="K45" i="50"/>
  <c r="J45" i="50"/>
  <c r="I45" i="50"/>
  <c r="H45" i="50"/>
  <c r="G45" i="50"/>
  <c r="L43" i="50"/>
  <c r="K43" i="50"/>
  <c r="J43" i="50"/>
  <c r="J44" i="50" s="1"/>
  <c r="I43" i="50"/>
  <c r="H43" i="50"/>
  <c r="G43" i="50"/>
  <c r="L41" i="50"/>
  <c r="K41" i="50"/>
  <c r="J41" i="50"/>
  <c r="I41" i="50"/>
  <c r="H41" i="50"/>
  <c r="G41" i="50"/>
  <c r="J42" i="50"/>
  <c r="H48" i="50"/>
  <c r="J46" i="50"/>
  <c r="I46" i="50"/>
  <c r="I40" i="50" l="1"/>
  <c r="L40" i="50"/>
  <c r="G40" i="50"/>
  <c r="G48" i="50"/>
  <c r="J48" i="50"/>
  <c r="I48" i="50"/>
  <c r="L48" i="50"/>
  <c r="H44" i="50"/>
  <c r="I44" i="50"/>
  <c r="L44" i="50"/>
  <c r="G44" i="50"/>
  <c r="F44" i="50" s="1"/>
  <c r="I42" i="50"/>
  <c r="K38" i="50"/>
  <c r="K42" i="50"/>
  <c r="K46" i="50"/>
  <c r="L38" i="50"/>
  <c r="G42" i="50"/>
  <c r="L42" i="50"/>
  <c r="G46" i="50"/>
  <c r="L46" i="50"/>
  <c r="K40" i="50"/>
  <c r="H42" i="50"/>
  <c r="K44" i="50"/>
  <c r="H46" i="50"/>
  <c r="K48" i="50"/>
  <c r="G12" i="45"/>
  <c r="F40" i="50" l="1"/>
  <c r="F48" i="50"/>
  <c r="F42" i="50"/>
  <c r="G11" i="45"/>
  <c r="H18" i="45"/>
  <c r="G18" i="45"/>
  <c r="K12" i="45" l="1"/>
  <c r="L12" i="45"/>
  <c r="L13" i="45"/>
  <c r="K13" i="45"/>
  <c r="F9" i="45"/>
  <c r="F7" i="45"/>
  <c r="C9" i="45"/>
  <c r="E18" i="45"/>
  <c r="D18" i="45"/>
  <c r="C7" i="45"/>
  <c r="H17" i="45" l="1"/>
  <c r="H16" i="45"/>
  <c r="H15" i="45"/>
  <c r="H14" i="45"/>
  <c r="H13" i="45"/>
  <c r="H12" i="45"/>
  <c r="H11" i="45"/>
  <c r="AA8" i="43"/>
  <c r="F8" i="43"/>
  <c r="T8" i="43"/>
  <c r="J8" i="43"/>
  <c r="R8" i="43"/>
  <c r="N8" i="43"/>
  <c r="K9" i="43"/>
  <c r="K8" i="43"/>
  <c r="G31" i="17" l="1"/>
  <c r="O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30" i="17"/>
  <c r="M30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29" i="17"/>
  <c r="K30" i="17"/>
  <c r="K29" i="17"/>
  <c r="K28" i="17"/>
  <c r="K27" i="17"/>
  <c r="K26" i="17"/>
  <c r="K25" i="17"/>
  <c r="E59" i="42"/>
  <c r="E60" i="42"/>
  <c r="H19" i="41"/>
  <c r="H18" i="41"/>
  <c r="H17" i="41"/>
  <c r="H16" i="41"/>
  <c r="H15" i="41"/>
  <c r="H14" i="41"/>
  <c r="H13" i="41"/>
  <c r="H12" i="41"/>
  <c r="H11" i="41"/>
  <c r="H10" i="41"/>
  <c r="H9" i="41"/>
  <c r="H8" i="41"/>
  <c r="H7" i="41"/>
  <c r="G19" i="41"/>
  <c r="G8" i="41"/>
  <c r="G9" i="41"/>
  <c r="G18" i="41"/>
  <c r="G17" i="41"/>
  <c r="G16" i="41"/>
  <c r="G15" i="41"/>
  <c r="G14" i="41"/>
  <c r="G13" i="41"/>
  <c r="G12" i="41"/>
  <c r="G11" i="41"/>
  <c r="G10" i="41"/>
  <c r="G7" i="41"/>
  <c r="E19" i="41"/>
  <c r="D19" i="41"/>
  <c r="P7" i="21" l="1"/>
  <c r="P6" i="21"/>
  <c r="K10" i="37" l="1"/>
  <c r="H10" i="37"/>
  <c r="D8" i="45" l="1"/>
  <c r="D9" i="45"/>
  <c r="K27" i="37"/>
  <c r="H27" i="37"/>
  <c r="F25" i="37"/>
  <c r="F26" i="37"/>
  <c r="F27" i="37"/>
  <c r="F28" i="37"/>
  <c r="F29" i="37"/>
  <c r="F30" i="37"/>
  <c r="F31" i="37"/>
  <c r="F32" i="37"/>
  <c r="D25" i="37"/>
  <c r="D26" i="37"/>
  <c r="D27" i="37"/>
  <c r="D28" i="37"/>
  <c r="D29" i="37"/>
  <c r="D30" i="37"/>
  <c r="D31" i="37"/>
  <c r="D32" i="37"/>
  <c r="M32" i="37"/>
  <c r="N32" i="37" s="1"/>
  <c r="K32" i="37"/>
  <c r="L32" i="37" s="1"/>
  <c r="J32" i="37"/>
  <c r="H32" i="37"/>
  <c r="M31" i="37"/>
  <c r="N31" i="37" s="1"/>
  <c r="K31" i="37"/>
  <c r="L31" i="37" s="1"/>
  <c r="J31" i="37"/>
  <c r="H31" i="37"/>
  <c r="M30" i="37"/>
  <c r="N30" i="37" s="1"/>
  <c r="K30" i="37"/>
  <c r="L30" i="37" s="1"/>
  <c r="J30" i="37"/>
  <c r="H30" i="37"/>
  <c r="M29" i="37"/>
  <c r="N29" i="37" s="1"/>
  <c r="K29" i="37"/>
  <c r="L29" i="37" s="1"/>
  <c r="J29" i="37"/>
  <c r="H29" i="37"/>
  <c r="M28" i="37"/>
  <c r="N28" i="37" s="1"/>
  <c r="K28" i="37"/>
  <c r="L28" i="37" s="1"/>
  <c r="J28" i="37"/>
  <c r="H28" i="37"/>
  <c r="M27" i="37"/>
  <c r="N27" i="37" s="1"/>
  <c r="L27" i="37"/>
  <c r="J27" i="37"/>
  <c r="M26" i="37"/>
  <c r="N26" i="37" s="1"/>
  <c r="K26" i="37"/>
  <c r="L26" i="37" s="1"/>
  <c r="J26" i="37"/>
  <c r="H26" i="37"/>
  <c r="M25" i="37"/>
  <c r="N25" i="37" s="1"/>
  <c r="K25" i="37"/>
  <c r="L25" i="37" s="1"/>
  <c r="J25" i="37"/>
  <c r="H25" i="37"/>
  <c r="M23" i="37"/>
  <c r="N23" i="37" s="1"/>
  <c r="K23" i="37"/>
  <c r="L23" i="37" s="1"/>
  <c r="M22" i="37"/>
  <c r="N22" i="37" s="1"/>
  <c r="K22" i="37"/>
  <c r="L22" i="37" s="1"/>
  <c r="D12" i="37"/>
  <c r="J7" i="3" l="1"/>
  <c r="I7" i="3"/>
  <c r="J30" i="3" l="1"/>
  <c r="J29" i="3"/>
  <c r="J26" i="3"/>
  <c r="J25" i="3"/>
  <c r="J22" i="3"/>
  <c r="J21" i="3"/>
  <c r="J18" i="3"/>
  <c r="J17" i="3"/>
  <c r="J14" i="3"/>
  <c r="J13" i="3"/>
  <c r="J10" i="3"/>
  <c r="I30" i="3"/>
  <c r="I29" i="3"/>
  <c r="I28" i="3"/>
  <c r="J28" i="3" s="1"/>
  <c r="I27" i="3"/>
  <c r="J27" i="3" s="1"/>
  <c r="I26" i="3"/>
  <c r="I25" i="3"/>
  <c r="I24" i="3"/>
  <c r="J24" i="3" s="1"/>
  <c r="I23" i="3"/>
  <c r="J23" i="3" s="1"/>
  <c r="I22" i="3"/>
  <c r="I21" i="3"/>
  <c r="I20" i="3"/>
  <c r="J20" i="3" s="1"/>
  <c r="I19" i="3"/>
  <c r="J19" i="3" s="1"/>
  <c r="I18" i="3"/>
  <c r="I17" i="3"/>
  <c r="I16" i="3"/>
  <c r="J16" i="3" s="1"/>
  <c r="I15" i="3"/>
  <c r="J15" i="3" s="1"/>
  <c r="I14" i="3"/>
  <c r="I13" i="3"/>
  <c r="I12" i="3"/>
  <c r="J12" i="3" s="1"/>
  <c r="I11" i="3"/>
  <c r="J11" i="3" s="1"/>
  <c r="I10" i="3"/>
  <c r="I8" i="3"/>
  <c r="J8" i="3" s="1"/>
  <c r="D7" i="3"/>
  <c r="H7" i="3"/>
  <c r="G7" i="3"/>
  <c r="C7" i="3"/>
  <c r="F7" i="3"/>
  <c r="E7" i="3"/>
  <c r="J31" i="53" l="1"/>
  <c r="F11" i="27" l="1"/>
  <c r="F9" i="27"/>
  <c r="L10" i="6" l="1"/>
  <c r="L9" i="6"/>
  <c r="K12" i="6"/>
  <c r="K10" i="6"/>
  <c r="K9" i="6"/>
  <c r="K7" i="6"/>
  <c r="D17" i="6"/>
  <c r="D16" i="6"/>
  <c r="D15" i="6"/>
  <c r="D14" i="6"/>
  <c r="D13" i="6"/>
  <c r="D12" i="6"/>
  <c r="D10" i="6"/>
  <c r="D9" i="6"/>
  <c r="F17" i="6"/>
  <c r="F16" i="6"/>
  <c r="F15" i="6"/>
  <c r="F14" i="6"/>
  <c r="F13" i="6"/>
  <c r="F12" i="6"/>
  <c r="F10" i="6"/>
  <c r="F9" i="6"/>
  <c r="H17" i="6"/>
  <c r="H16" i="6"/>
  <c r="H15" i="6"/>
  <c r="H14" i="6"/>
  <c r="H13" i="6"/>
  <c r="H12" i="6"/>
  <c r="H10" i="6"/>
  <c r="H9" i="6"/>
  <c r="J17" i="6"/>
  <c r="J16" i="6"/>
  <c r="J15" i="6"/>
  <c r="J14" i="6"/>
  <c r="J13" i="6"/>
  <c r="J12" i="6"/>
  <c r="J10" i="6"/>
  <c r="J9" i="6"/>
  <c r="K17" i="6"/>
  <c r="K16" i="6"/>
  <c r="K15" i="6"/>
  <c r="K14" i="6"/>
  <c r="K13" i="6"/>
  <c r="E8" i="34" l="1"/>
  <c r="E58" i="34"/>
  <c r="E56" i="34"/>
  <c r="E54" i="34"/>
  <c r="E52" i="34"/>
  <c r="E50" i="34"/>
  <c r="E48" i="34"/>
  <c r="E46" i="34"/>
  <c r="E44" i="34"/>
  <c r="E42" i="34"/>
  <c r="E40" i="34"/>
  <c r="E38" i="34"/>
  <c r="E36" i="34"/>
  <c r="E34" i="34"/>
  <c r="E32" i="34"/>
  <c r="E30" i="34"/>
  <c r="E28" i="34"/>
  <c r="E26" i="34"/>
  <c r="E24" i="34"/>
  <c r="E22" i="34"/>
  <c r="E20" i="34"/>
  <c r="E18" i="34"/>
  <c r="E16" i="34"/>
  <c r="E14" i="34"/>
  <c r="E12" i="34"/>
  <c r="E10" i="34"/>
  <c r="G8" i="34"/>
  <c r="F8" i="34"/>
  <c r="D8" i="34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H15" i="37" l="1"/>
  <c r="H16" i="37"/>
  <c r="H17" i="37"/>
  <c r="C7" i="32" l="1"/>
  <c r="E7" i="32"/>
  <c r="H34" i="28" l="1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D18" i="41"/>
  <c r="F18" i="41"/>
  <c r="F11" i="43"/>
  <c r="F10" i="43"/>
  <c r="I33" i="43"/>
  <c r="H33" i="43"/>
  <c r="G33" i="43"/>
  <c r="I32" i="43"/>
  <c r="H32" i="43"/>
  <c r="G32" i="43"/>
  <c r="I31" i="43"/>
  <c r="H31" i="43"/>
  <c r="G31" i="43"/>
  <c r="I30" i="43"/>
  <c r="H30" i="43"/>
  <c r="G30" i="43"/>
  <c r="I29" i="43"/>
  <c r="H29" i="43"/>
  <c r="G29" i="43"/>
  <c r="I28" i="43"/>
  <c r="H28" i="43"/>
  <c r="G28" i="43"/>
  <c r="I27" i="43"/>
  <c r="H27" i="43"/>
  <c r="G27" i="43"/>
  <c r="I26" i="43"/>
  <c r="H26" i="43"/>
  <c r="G26" i="43"/>
  <c r="I25" i="43"/>
  <c r="H25" i="43"/>
  <c r="G25" i="43"/>
  <c r="I24" i="43"/>
  <c r="H24" i="43"/>
  <c r="G24" i="43"/>
  <c r="I23" i="43"/>
  <c r="H23" i="43"/>
  <c r="G23" i="43"/>
  <c r="I22" i="43"/>
  <c r="H22" i="43"/>
  <c r="G22" i="43"/>
  <c r="I21" i="43"/>
  <c r="H21" i="43"/>
  <c r="G21" i="43"/>
  <c r="I20" i="43"/>
  <c r="H20" i="43"/>
  <c r="G20" i="43"/>
  <c r="I19" i="43"/>
  <c r="H19" i="43"/>
  <c r="G19" i="43"/>
  <c r="I18" i="43"/>
  <c r="H18" i="43"/>
  <c r="G18" i="43"/>
  <c r="I17" i="43"/>
  <c r="H17" i="43"/>
  <c r="G17" i="43"/>
  <c r="I16" i="43"/>
  <c r="H16" i="43"/>
  <c r="G16" i="43"/>
  <c r="I15" i="43"/>
  <c r="H15" i="43"/>
  <c r="G15" i="43"/>
  <c r="I14" i="43"/>
  <c r="H14" i="43"/>
  <c r="G14" i="43"/>
  <c r="I13" i="43"/>
  <c r="H13" i="43"/>
  <c r="G13" i="43"/>
  <c r="I12" i="43"/>
  <c r="H12" i="43"/>
  <c r="G12" i="43"/>
  <c r="I11" i="43"/>
  <c r="H11" i="43"/>
  <c r="G11" i="43"/>
  <c r="J11" i="43" s="1"/>
  <c r="I10" i="43"/>
  <c r="H10" i="43"/>
  <c r="G10" i="43"/>
  <c r="G9" i="43"/>
  <c r="H9" i="43"/>
  <c r="I9" i="43"/>
  <c r="AA10" i="43"/>
  <c r="AA9" i="43"/>
  <c r="C8" i="43" l="1"/>
  <c r="L20" i="46"/>
  <c r="E7" i="46"/>
  <c r="D7" i="46"/>
  <c r="C9" i="46"/>
  <c r="C8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7" i="46" l="1"/>
  <c r="P19" i="21"/>
  <c r="P18" i="21"/>
  <c r="P17" i="21"/>
  <c r="P16" i="21"/>
  <c r="P15" i="21"/>
  <c r="P13" i="21"/>
  <c r="P12" i="21"/>
  <c r="P11" i="21"/>
  <c r="P10" i="21"/>
  <c r="P9" i="21"/>
  <c r="J11" i="26" l="1"/>
  <c r="J10" i="26"/>
  <c r="J9" i="26"/>
  <c r="J8" i="26"/>
  <c r="I11" i="26"/>
  <c r="I10" i="26"/>
  <c r="I9" i="26"/>
  <c r="I8" i="26"/>
  <c r="H11" i="26"/>
  <c r="H10" i="26"/>
  <c r="H9" i="26"/>
  <c r="H8" i="26"/>
  <c r="AB8" i="43" l="1"/>
  <c r="I8" i="47"/>
  <c r="H8" i="47"/>
  <c r="G8" i="47"/>
  <c r="F8" i="47"/>
  <c r="E8" i="47"/>
  <c r="D8" i="47"/>
  <c r="C8" i="47"/>
  <c r="C36" i="12"/>
  <c r="E36" i="12"/>
  <c r="E22" i="12"/>
  <c r="C22" i="12"/>
  <c r="C7" i="12"/>
  <c r="E7" i="12"/>
  <c r="F9" i="28"/>
  <c r="D7" i="2"/>
  <c r="P5" i="50" l="1"/>
  <c r="V5" i="50"/>
  <c r="U5" i="50"/>
  <c r="T5" i="50"/>
  <c r="S5" i="50"/>
  <c r="R5" i="50"/>
  <c r="Q5" i="50"/>
  <c r="F12" i="27" l="1"/>
  <c r="F32" i="52" l="1"/>
  <c r="M33" i="52" s="1"/>
  <c r="F30" i="52"/>
  <c r="J31" i="52" s="1"/>
  <c r="F28" i="52"/>
  <c r="K29" i="52" s="1"/>
  <c r="F26" i="52"/>
  <c r="L27" i="52" s="1"/>
  <c r="F24" i="52"/>
  <c r="M25" i="52" s="1"/>
  <c r="F22" i="52"/>
  <c r="J23" i="52" s="1"/>
  <c r="F20" i="52"/>
  <c r="K21" i="52" s="1"/>
  <c r="F18" i="52"/>
  <c r="L19" i="52" s="1"/>
  <c r="F16" i="52"/>
  <c r="M17" i="52" s="1"/>
  <c r="F14" i="52"/>
  <c r="J15" i="52" s="1"/>
  <c r="F12" i="52"/>
  <c r="K13" i="52" s="1"/>
  <c r="F10" i="52"/>
  <c r="L11" i="52" s="1"/>
  <c r="F8" i="52"/>
  <c r="M9" i="52" s="1"/>
  <c r="F6" i="52"/>
  <c r="J7" i="52" s="1"/>
  <c r="K15" i="52" l="1"/>
  <c r="J33" i="52"/>
  <c r="J17" i="52"/>
  <c r="H31" i="52"/>
  <c r="H15" i="52"/>
  <c r="K31" i="52"/>
  <c r="H17" i="52"/>
  <c r="H33" i="52"/>
  <c r="J11" i="52"/>
  <c r="J27" i="52"/>
  <c r="G7" i="52"/>
  <c r="L17" i="52"/>
  <c r="G23" i="52"/>
  <c r="L33" i="52"/>
  <c r="G17" i="52"/>
  <c r="G33" i="52"/>
  <c r="K25" i="52"/>
  <c r="H7" i="52"/>
  <c r="G9" i="52"/>
  <c r="L9" i="52"/>
  <c r="L15" i="52"/>
  <c r="J19" i="52"/>
  <c r="H23" i="52"/>
  <c r="G25" i="52"/>
  <c r="L25" i="52"/>
  <c r="L31" i="52"/>
  <c r="K7" i="52"/>
  <c r="H9" i="52"/>
  <c r="G15" i="52"/>
  <c r="K17" i="52"/>
  <c r="K23" i="52"/>
  <c r="H25" i="52"/>
  <c r="G31" i="52"/>
  <c r="K33" i="52"/>
  <c r="K9" i="52"/>
  <c r="L7" i="52"/>
  <c r="J9" i="52"/>
  <c r="L23" i="52"/>
  <c r="J25" i="52"/>
  <c r="I13" i="52"/>
  <c r="I11" i="52"/>
  <c r="M11" i="52"/>
  <c r="H13" i="52"/>
  <c r="L13" i="52"/>
  <c r="I19" i="52"/>
  <c r="M19" i="52"/>
  <c r="H21" i="52"/>
  <c r="L21" i="52"/>
  <c r="I27" i="52"/>
  <c r="M27" i="52"/>
  <c r="H29" i="52"/>
  <c r="L29" i="52"/>
  <c r="M13" i="52"/>
  <c r="I21" i="52"/>
  <c r="M21" i="52"/>
  <c r="I29" i="52"/>
  <c r="M29" i="52"/>
  <c r="I7" i="52"/>
  <c r="M7" i="52"/>
  <c r="G11" i="52"/>
  <c r="K11" i="52"/>
  <c r="J13" i="52"/>
  <c r="I15" i="52"/>
  <c r="M15" i="52"/>
  <c r="G19" i="52"/>
  <c r="K19" i="52"/>
  <c r="J21" i="52"/>
  <c r="I23" i="52"/>
  <c r="M23" i="52"/>
  <c r="G27" i="52"/>
  <c r="K27" i="52"/>
  <c r="J29" i="52"/>
  <c r="I31" i="52"/>
  <c r="M31" i="52"/>
  <c r="I9" i="52"/>
  <c r="H11" i="52"/>
  <c r="G13" i="52"/>
  <c r="I17" i="52"/>
  <c r="H19" i="52"/>
  <c r="G21" i="52"/>
  <c r="I25" i="52"/>
  <c r="H27" i="52"/>
  <c r="G29" i="52"/>
  <c r="I33" i="52"/>
  <c r="F32" i="53"/>
  <c r="K33" i="53" s="1"/>
  <c r="F30" i="53"/>
  <c r="F28" i="53"/>
  <c r="I29" i="53" s="1"/>
  <c r="F26" i="53"/>
  <c r="H27" i="53" s="1"/>
  <c r="F24" i="53"/>
  <c r="K25" i="53" s="1"/>
  <c r="F22" i="53"/>
  <c r="J23" i="53" s="1"/>
  <c r="F20" i="53"/>
  <c r="I21" i="53" s="1"/>
  <c r="F18" i="53"/>
  <c r="H19" i="53" s="1"/>
  <c r="F16" i="53"/>
  <c r="K17" i="53" s="1"/>
  <c r="F14" i="53"/>
  <c r="J15" i="53" s="1"/>
  <c r="F12" i="53"/>
  <c r="I13" i="53" s="1"/>
  <c r="F10" i="53"/>
  <c r="H11" i="53" s="1"/>
  <c r="F8" i="53"/>
  <c r="K9" i="53" s="1"/>
  <c r="F6" i="53"/>
  <c r="J7" i="53" s="1"/>
  <c r="F32" i="50"/>
  <c r="J33" i="50" s="1"/>
  <c r="F30" i="50"/>
  <c r="J31" i="50" s="1"/>
  <c r="F28" i="50"/>
  <c r="J29" i="50" s="1"/>
  <c r="F26" i="50"/>
  <c r="F24" i="50"/>
  <c r="J25" i="50" s="1"/>
  <c r="F22" i="50"/>
  <c r="J23" i="50" s="1"/>
  <c r="F20" i="50"/>
  <c r="J21" i="50" s="1"/>
  <c r="F18" i="50"/>
  <c r="J19" i="50" s="1"/>
  <c r="F16" i="50"/>
  <c r="J17" i="50" s="1"/>
  <c r="F14" i="50"/>
  <c r="J15" i="50" s="1"/>
  <c r="F12" i="50"/>
  <c r="J13" i="50" s="1"/>
  <c r="F10" i="50"/>
  <c r="K11" i="50" s="1"/>
  <c r="F8" i="50"/>
  <c r="J9" i="50" s="1"/>
  <c r="F6" i="50"/>
  <c r="J7" i="50" s="1"/>
  <c r="K27" i="50" l="1"/>
  <c r="K23" i="50"/>
  <c r="H19" i="50"/>
  <c r="K19" i="50"/>
  <c r="H33" i="50"/>
  <c r="K33" i="50"/>
  <c r="K31" i="50"/>
  <c r="J27" i="50"/>
  <c r="F27" i="50" s="1"/>
  <c r="G27" i="50"/>
  <c r="H27" i="50"/>
  <c r="H25" i="50"/>
  <c r="K25" i="50"/>
  <c r="G19" i="50"/>
  <c r="H17" i="50"/>
  <c r="K17" i="50"/>
  <c r="K15" i="50"/>
  <c r="J11" i="50"/>
  <c r="G11" i="50"/>
  <c r="H11" i="50"/>
  <c r="H9" i="50"/>
  <c r="K9" i="50"/>
  <c r="F9" i="52"/>
  <c r="F17" i="52"/>
  <c r="F7" i="52"/>
  <c r="F33" i="52"/>
  <c r="F31" i="52"/>
  <c r="F25" i="52"/>
  <c r="F21" i="52"/>
  <c r="F23" i="52"/>
  <c r="F15" i="52"/>
  <c r="F11" i="52"/>
  <c r="F29" i="52"/>
  <c r="F27" i="52"/>
  <c r="F13" i="52"/>
  <c r="F19" i="52"/>
  <c r="K11" i="53"/>
  <c r="K19" i="53"/>
  <c r="K27" i="53"/>
  <c r="H13" i="53"/>
  <c r="H21" i="53"/>
  <c r="H25" i="53"/>
  <c r="G11" i="53"/>
  <c r="J13" i="53"/>
  <c r="G19" i="53"/>
  <c r="J21" i="53"/>
  <c r="J25" i="53"/>
  <c r="H17" i="53"/>
  <c r="H9" i="53"/>
  <c r="J9" i="53"/>
  <c r="K13" i="53"/>
  <c r="J17" i="53"/>
  <c r="H29" i="53"/>
  <c r="H33" i="53"/>
  <c r="G13" i="53"/>
  <c r="G21" i="53"/>
  <c r="G27" i="53"/>
  <c r="J29" i="53"/>
  <c r="J33" i="53"/>
  <c r="I7" i="53"/>
  <c r="G7" i="53"/>
  <c r="K7" i="53"/>
  <c r="I11" i="53"/>
  <c r="G15" i="53"/>
  <c r="K15" i="53"/>
  <c r="I19" i="53"/>
  <c r="G23" i="53"/>
  <c r="K23" i="53"/>
  <c r="I27" i="53"/>
  <c r="G31" i="53"/>
  <c r="K31" i="53"/>
  <c r="H7" i="53"/>
  <c r="I9" i="53"/>
  <c r="J11" i="53"/>
  <c r="H15" i="53"/>
  <c r="I17" i="53"/>
  <c r="J19" i="53"/>
  <c r="K21" i="53"/>
  <c r="H23" i="53"/>
  <c r="I25" i="53"/>
  <c r="J27" i="53"/>
  <c r="G29" i="53"/>
  <c r="K29" i="53"/>
  <c r="H31" i="53"/>
  <c r="I33" i="53"/>
  <c r="I15" i="53"/>
  <c r="I23" i="53"/>
  <c r="I31" i="53"/>
  <c r="G9" i="53"/>
  <c r="G17" i="53"/>
  <c r="G25" i="53"/>
  <c r="G33" i="53"/>
  <c r="K7" i="50"/>
  <c r="L13" i="50"/>
  <c r="L21" i="50"/>
  <c r="L29" i="50"/>
  <c r="G7" i="50"/>
  <c r="L7" i="50"/>
  <c r="G13" i="50"/>
  <c r="L15" i="50"/>
  <c r="G21" i="50"/>
  <c r="L23" i="50"/>
  <c r="G29" i="50"/>
  <c r="L31" i="50"/>
  <c r="H7" i="50"/>
  <c r="L9" i="50"/>
  <c r="H13" i="50"/>
  <c r="G15" i="50"/>
  <c r="L17" i="50"/>
  <c r="H21" i="50"/>
  <c r="G23" i="50"/>
  <c r="L25" i="50"/>
  <c r="H29" i="50"/>
  <c r="G31" i="50"/>
  <c r="L33" i="50"/>
  <c r="I7" i="50"/>
  <c r="G9" i="50"/>
  <c r="L11" i="50"/>
  <c r="K13" i="50"/>
  <c r="H15" i="50"/>
  <c r="G17" i="50"/>
  <c r="L19" i="50"/>
  <c r="K21" i="50"/>
  <c r="H23" i="50"/>
  <c r="G25" i="50"/>
  <c r="L27" i="50"/>
  <c r="K29" i="50"/>
  <c r="H31" i="50"/>
  <c r="G33" i="50"/>
  <c r="I9" i="50"/>
  <c r="I17" i="50"/>
  <c r="I19" i="50"/>
  <c r="I21" i="50"/>
  <c r="I23" i="50"/>
  <c r="I25" i="50"/>
  <c r="I27" i="50"/>
  <c r="I29" i="50"/>
  <c r="I31" i="50"/>
  <c r="I33" i="50"/>
  <c r="F33" i="50" s="1"/>
  <c r="I11" i="50"/>
  <c r="I13" i="50"/>
  <c r="I15" i="50"/>
  <c r="H33" i="32"/>
  <c r="E36" i="27"/>
  <c r="C36" i="27"/>
  <c r="F9" i="50" l="1"/>
  <c r="F25" i="50"/>
  <c r="F21" i="50"/>
  <c r="F17" i="50"/>
  <c r="F15" i="50"/>
  <c r="F11" i="53"/>
  <c r="F21" i="53"/>
  <c r="F19" i="53"/>
  <c r="F27" i="53"/>
  <c r="F13" i="53"/>
  <c r="F9" i="53"/>
  <c r="F33" i="53"/>
  <c r="F15" i="53"/>
  <c r="F25" i="53"/>
  <c r="F23" i="53"/>
  <c r="F17" i="53"/>
  <c r="F29" i="53"/>
  <c r="F31" i="53"/>
  <c r="F7" i="53"/>
  <c r="F31" i="50"/>
  <c r="F23" i="50"/>
  <c r="F13" i="50"/>
  <c r="F29" i="50"/>
  <c r="F11" i="50"/>
  <c r="F19" i="50"/>
  <c r="F7" i="50"/>
  <c r="G19" i="45" l="1"/>
  <c r="G17" i="45"/>
  <c r="G16" i="45"/>
  <c r="G15" i="45"/>
  <c r="G14" i="45"/>
  <c r="G13" i="45"/>
  <c r="G9" i="45"/>
  <c r="G8" i="45"/>
  <c r="E17" i="45"/>
  <c r="E16" i="45"/>
  <c r="E15" i="45"/>
  <c r="E14" i="45"/>
  <c r="E13" i="45"/>
  <c r="E12" i="45"/>
  <c r="E11" i="45"/>
  <c r="D19" i="45"/>
  <c r="D17" i="45"/>
  <c r="D16" i="45"/>
  <c r="D15" i="45"/>
  <c r="D14" i="45"/>
  <c r="D13" i="45"/>
  <c r="D12" i="45"/>
  <c r="D11" i="45"/>
  <c r="AA16" i="43" l="1"/>
  <c r="T16" i="43"/>
  <c r="F19" i="41"/>
  <c r="H11" i="37" l="1"/>
  <c r="H12" i="37"/>
  <c r="H13" i="37"/>
  <c r="H14" i="37"/>
  <c r="D7" i="32" l="1"/>
  <c r="T9" i="43" l="1"/>
  <c r="D13" i="12"/>
  <c r="D14" i="12"/>
  <c r="D11" i="12"/>
  <c r="D10" i="12"/>
  <c r="D9" i="29"/>
  <c r="C9" i="29"/>
  <c r="C26" i="27"/>
  <c r="E9" i="27"/>
  <c r="C9" i="27"/>
  <c r="C8" i="27" l="1"/>
  <c r="E9" i="29"/>
  <c r="D12" i="12"/>
  <c r="D9" i="12"/>
  <c r="D7" i="12" s="1"/>
  <c r="L10" i="40" l="1"/>
  <c r="F10" i="40"/>
  <c r="F9" i="39"/>
  <c r="C9" i="39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I8" i="48" l="1"/>
  <c r="H8" i="48"/>
  <c r="G8" i="48"/>
  <c r="F8" i="48"/>
  <c r="E8" i="48"/>
  <c r="D8" i="48"/>
  <c r="C15" i="47"/>
  <c r="C8" i="48" l="1"/>
  <c r="D29" i="27" l="1"/>
  <c r="F29" i="27"/>
  <c r="O26" i="43" l="1"/>
  <c r="O9" i="43"/>
  <c r="K13" i="37" l="1"/>
  <c r="K11" i="37"/>
  <c r="L11" i="37" s="1"/>
  <c r="L10" i="37"/>
  <c r="K12" i="37"/>
  <c r="F11" i="31" l="1"/>
  <c r="F13" i="31"/>
  <c r="F12" i="31"/>
  <c r="D10" i="37" l="1"/>
  <c r="H9" i="18" l="1"/>
  <c r="G9" i="18"/>
  <c r="F9" i="18"/>
  <c r="E9" i="18"/>
  <c r="D9" i="18"/>
  <c r="C9" i="18"/>
  <c r="O11" i="43"/>
  <c r="M9" i="43"/>
  <c r="L9" i="43"/>
  <c r="E8" i="17"/>
  <c r="D8" i="17"/>
  <c r="C8" i="17"/>
  <c r="I34" i="39"/>
  <c r="J34" i="39" s="1"/>
  <c r="I33" i="39"/>
  <c r="J33" i="39" s="1"/>
  <c r="I32" i="39"/>
  <c r="J32" i="39" s="1"/>
  <c r="I31" i="39"/>
  <c r="J31" i="39" s="1"/>
  <c r="I30" i="39"/>
  <c r="J30" i="39" s="1"/>
  <c r="I29" i="39"/>
  <c r="J29" i="39" s="1"/>
  <c r="I28" i="39"/>
  <c r="J28" i="39" s="1"/>
  <c r="I27" i="39"/>
  <c r="J27" i="39" s="1"/>
  <c r="I26" i="39"/>
  <c r="J26" i="39" s="1"/>
  <c r="I25" i="39"/>
  <c r="J25" i="39" s="1"/>
  <c r="I24" i="39"/>
  <c r="J24" i="39" s="1"/>
  <c r="I23" i="39"/>
  <c r="J23" i="39" s="1"/>
  <c r="I22" i="39"/>
  <c r="J22" i="39" s="1"/>
  <c r="I21" i="39"/>
  <c r="J21" i="39" s="1"/>
  <c r="I20" i="39"/>
  <c r="J20" i="39" s="1"/>
  <c r="I19" i="39"/>
  <c r="J19" i="39" s="1"/>
  <c r="I18" i="39"/>
  <c r="J18" i="39" s="1"/>
  <c r="I17" i="39"/>
  <c r="J17" i="39" s="1"/>
  <c r="I16" i="39"/>
  <c r="J16" i="39" s="1"/>
  <c r="I15" i="39"/>
  <c r="J15" i="39" s="1"/>
  <c r="I14" i="39"/>
  <c r="J14" i="39" s="1"/>
  <c r="I13" i="39"/>
  <c r="J13" i="39" s="1"/>
  <c r="I12" i="39"/>
  <c r="J12" i="39" s="1"/>
  <c r="I11" i="39"/>
  <c r="J11" i="39" s="1"/>
  <c r="I10" i="39"/>
  <c r="J10" i="39" s="1"/>
  <c r="I9" i="39"/>
  <c r="J9" i="39" s="1"/>
  <c r="D11" i="37"/>
  <c r="H13" i="40"/>
  <c r="H12" i="40"/>
  <c r="H11" i="40"/>
  <c r="G10" i="40"/>
  <c r="H10" i="40" s="1"/>
  <c r="E11" i="40"/>
  <c r="D10" i="40"/>
  <c r="C10" i="40"/>
  <c r="L13" i="37"/>
  <c r="M17" i="37"/>
  <c r="M16" i="37"/>
  <c r="M15" i="37"/>
  <c r="M14" i="37"/>
  <c r="M13" i="37"/>
  <c r="M12" i="37"/>
  <c r="M11" i="37"/>
  <c r="M10" i="37"/>
  <c r="M8" i="37"/>
  <c r="N8" i="37" s="1"/>
  <c r="M7" i="37"/>
  <c r="N7" i="37" s="1"/>
  <c r="K17" i="37"/>
  <c r="K16" i="37"/>
  <c r="L16" i="37" s="1"/>
  <c r="K15" i="37"/>
  <c r="K14" i="37"/>
  <c r="K8" i="37"/>
  <c r="L8" i="37" s="1"/>
  <c r="K7" i="37"/>
  <c r="L7" i="37" s="1"/>
  <c r="F10" i="37"/>
  <c r="D17" i="37"/>
  <c r="D16" i="37"/>
  <c r="D15" i="37"/>
  <c r="D14" i="37"/>
  <c r="D13" i="37"/>
  <c r="H14" i="32"/>
  <c r="G14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3" i="32"/>
  <c r="G12" i="32"/>
  <c r="G11" i="32"/>
  <c r="G9" i="32"/>
  <c r="G8" i="32"/>
  <c r="I34" i="29"/>
  <c r="J34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K11" i="29"/>
  <c r="L11" i="29" s="1"/>
  <c r="K10" i="29"/>
  <c r="L10" i="29" s="1"/>
  <c r="K34" i="29"/>
  <c r="L34" i="29" s="1"/>
  <c r="K33" i="29"/>
  <c r="L33" i="29" s="1"/>
  <c r="K32" i="29"/>
  <c r="L32" i="29" s="1"/>
  <c r="K31" i="29"/>
  <c r="L31" i="29" s="1"/>
  <c r="K30" i="29"/>
  <c r="L30" i="29" s="1"/>
  <c r="K29" i="29"/>
  <c r="L29" i="29" s="1"/>
  <c r="K28" i="29"/>
  <c r="L28" i="29" s="1"/>
  <c r="K27" i="29"/>
  <c r="L27" i="29" s="1"/>
  <c r="K26" i="29"/>
  <c r="L26" i="29" s="1"/>
  <c r="K25" i="29"/>
  <c r="L25" i="29" s="1"/>
  <c r="K24" i="29"/>
  <c r="L24" i="29" s="1"/>
  <c r="K23" i="29"/>
  <c r="L23" i="29" s="1"/>
  <c r="K22" i="29"/>
  <c r="L22" i="29" s="1"/>
  <c r="K21" i="29"/>
  <c r="L21" i="29" s="1"/>
  <c r="K20" i="29"/>
  <c r="L20" i="29" s="1"/>
  <c r="K19" i="29"/>
  <c r="L19" i="29" s="1"/>
  <c r="K18" i="29"/>
  <c r="L18" i="29" s="1"/>
  <c r="K17" i="29"/>
  <c r="L17" i="29" s="1"/>
  <c r="K16" i="29"/>
  <c r="L16" i="29" s="1"/>
  <c r="K15" i="29"/>
  <c r="L15" i="29" s="1"/>
  <c r="K14" i="29"/>
  <c r="L14" i="29" s="1"/>
  <c r="K13" i="29"/>
  <c r="L13" i="29" s="1"/>
  <c r="K12" i="29"/>
  <c r="L12" i="29" s="1"/>
  <c r="F8" i="31"/>
  <c r="G11" i="31"/>
  <c r="G8" i="31"/>
  <c r="G7" i="31"/>
  <c r="H7" i="31" s="1"/>
  <c r="H8" i="31"/>
  <c r="D17" i="27"/>
  <c r="D16" i="27"/>
  <c r="D15" i="27"/>
  <c r="D14" i="27"/>
  <c r="D12" i="27"/>
  <c r="D11" i="27"/>
  <c r="F44" i="27"/>
  <c r="G7" i="27"/>
  <c r="H8" i="2"/>
  <c r="H7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11" i="26"/>
  <c r="E10" i="26"/>
  <c r="E9" i="26"/>
  <c r="E8" i="26"/>
  <c r="E10" i="40" l="1"/>
  <c r="G9" i="39" l="1"/>
  <c r="H9" i="39" s="1"/>
  <c r="N20" i="40"/>
  <c r="N19" i="40"/>
  <c r="N18" i="40"/>
  <c r="N17" i="40"/>
  <c r="N15" i="40"/>
  <c r="H35" i="40"/>
  <c r="H34" i="40"/>
  <c r="H32" i="40"/>
  <c r="H28" i="40"/>
  <c r="H25" i="40"/>
  <c r="H21" i="40"/>
  <c r="H18" i="40"/>
  <c r="E17" i="40"/>
  <c r="H14" i="40"/>
  <c r="E12" i="40"/>
  <c r="M10" i="40"/>
  <c r="N17" i="37" l="1"/>
  <c r="N16" i="37"/>
  <c r="N15" i="37"/>
  <c r="N14" i="37"/>
  <c r="N13" i="37"/>
  <c r="N12" i="37"/>
  <c r="N11" i="37"/>
  <c r="N10" i="37"/>
  <c r="L17" i="37"/>
  <c r="L15" i="37"/>
  <c r="L14" i="37"/>
  <c r="L12" i="37"/>
  <c r="F17" i="37"/>
  <c r="F16" i="37"/>
  <c r="F15" i="37"/>
  <c r="F14" i="37"/>
  <c r="F13" i="37"/>
  <c r="F12" i="37"/>
  <c r="F11" i="37"/>
  <c r="J17" i="37"/>
  <c r="J16" i="37"/>
  <c r="J15" i="37"/>
  <c r="J14" i="37"/>
  <c r="J13" i="37"/>
  <c r="J12" i="37"/>
  <c r="J11" i="37"/>
  <c r="J10" i="37"/>
  <c r="M33" i="43" l="1"/>
  <c r="Q33" i="43" s="1"/>
  <c r="M32" i="43"/>
  <c r="Q32" i="43" s="1"/>
  <c r="M31" i="43"/>
  <c r="Q31" i="43" s="1"/>
  <c r="M30" i="43"/>
  <c r="Q30" i="43" s="1"/>
  <c r="M29" i="43"/>
  <c r="Q29" i="43" s="1"/>
  <c r="M28" i="43"/>
  <c r="Q28" i="43" s="1"/>
  <c r="M27" i="43"/>
  <c r="Q27" i="43" s="1"/>
  <c r="M26" i="43"/>
  <c r="Q26" i="43" s="1"/>
  <c r="M25" i="43"/>
  <c r="Q25" i="43" s="1"/>
  <c r="M24" i="43"/>
  <c r="Q24" i="43" s="1"/>
  <c r="M23" i="43"/>
  <c r="Q23" i="43" s="1"/>
  <c r="M22" i="43"/>
  <c r="Q22" i="43" s="1"/>
  <c r="M21" i="43"/>
  <c r="Q21" i="43" s="1"/>
  <c r="M20" i="43"/>
  <c r="Q20" i="43" s="1"/>
  <c r="M19" i="43"/>
  <c r="Q19" i="43" s="1"/>
  <c r="M18" i="43"/>
  <c r="Q18" i="43" s="1"/>
  <c r="M17" i="43"/>
  <c r="Q17" i="43" s="1"/>
  <c r="M16" i="43"/>
  <c r="Q16" i="43" s="1"/>
  <c r="M15" i="43"/>
  <c r="Q15" i="43" s="1"/>
  <c r="M14" i="43"/>
  <c r="Q14" i="43" s="1"/>
  <c r="M13" i="43"/>
  <c r="Q13" i="43" s="1"/>
  <c r="M12" i="43"/>
  <c r="Q12" i="43" s="1"/>
  <c r="M11" i="43"/>
  <c r="Q11" i="43" s="1"/>
  <c r="M10" i="43"/>
  <c r="Q9" i="43"/>
  <c r="L24" i="43"/>
  <c r="P24" i="43" s="1"/>
  <c r="L20" i="43"/>
  <c r="P20" i="43" s="1"/>
  <c r="L19" i="43"/>
  <c r="P19" i="43" s="1"/>
  <c r="L18" i="43"/>
  <c r="P18" i="43" s="1"/>
  <c r="L33" i="43"/>
  <c r="P33" i="43" s="1"/>
  <c r="L32" i="43"/>
  <c r="P32" i="43" s="1"/>
  <c r="L31" i="43"/>
  <c r="P31" i="43" s="1"/>
  <c r="L30" i="43"/>
  <c r="P30" i="43" s="1"/>
  <c r="L29" i="43"/>
  <c r="P29" i="43" s="1"/>
  <c r="L28" i="43"/>
  <c r="P28" i="43" s="1"/>
  <c r="L27" i="43"/>
  <c r="P27" i="43" s="1"/>
  <c r="L26" i="43"/>
  <c r="P26" i="43" s="1"/>
  <c r="L25" i="43"/>
  <c r="P25" i="43" s="1"/>
  <c r="L23" i="43"/>
  <c r="P23" i="43" s="1"/>
  <c r="L22" i="43"/>
  <c r="P22" i="43" s="1"/>
  <c r="L21" i="43"/>
  <c r="P21" i="43" s="1"/>
  <c r="L17" i="43"/>
  <c r="P17" i="43" s="1"/>
  <c r="L16" i="43"/>
  <c r="P16" i="43" s="1"/>
  <c r="L15" i="43"/>
  <c r="P15" i="43" s="1"/>
  <c r="L14" i="43"/>
  <c r="P14" i="43" s="1"/>
  <c r="L13" i="43"/>
  <c r="P13" i="43" s="1"/>
  <c r="L12" i="43"/>
  <c r="P12" i="43" s="1"/>
  <c r="L11" i="43"/>
  <c r="L10" i="43"/>
  <c r="P9" i="43"/>
  <c r="O33" i="43"/>
  <c r="O32" i="43"/>
  <c r="O31" i="43"/>
  <c r="O30" i="43"/>
  <c r="O29" i="43"/>
  <c r="O28" i="43"/>
  <c r="O27" i="43"/>
  <c r="O25" i="43"/>
  <c r="O24" i="43"/>
  <c r="O23" i="43"/>
  <c r="O22" i="43"/>
  <c r="O21" i="43"/>
  <c r="O20" i="43"/>
  <c r="O19" i="43"/>
  <c r="O18" i="43"/>
  <c r="O17" i="43"/>
  <c r="O16" i="43"/>
  <c r="O15" i="43"/>
  <c r="O14" i="43"/>
  <c r="O13" i="43"/>
  <c r="O12" i="43"/>
  <c r="O10" i="43"/>
  <c r="J9" i="43"/>
  <c r="T17" i="43"/>
  <c r="J17" i="43" s="1"/>
  <c r="T13" i="43"/>
  <c r="J13" i="43" s="1"/>
  <c r="AA33" i="43"/>
  <c r="F33" i="43" s="1"/>
  <c r="AA32" i="43"/>
  <c r="F32" i="43" s="1"/>
  <c r="AA31" i="43"/>
  <c r="F31" i="43" s="1"/>
  <c r="AA30" i="43"/>
  <c r="F30" i="43" s="1"/>
  <c r="AA29" i="43"/>
  <c r="F29" i="43" s="1"/>
  <c r="AA28" i="43"/>
  <c r="F28" i="43" s="1"/>
  <c r="AA27" i="43"/>
  <c r="F27" i="43" s="1"/>
  <c r="AA26" i="43"/>
  <c r="F26" i="43" s="1"/>
  <c r="AA25" i="43"/>
  <c r="F25" i="43" s="1"/>
  <c r="AA24" i="43"/>
  <c r="F24" i="43" s="1"/>
  <c r="AA23" i="43"/>
  <c r="F23" i="43" s="1"/>
  <c r="AA22" i="43"/>
  <c r="F22" i="43" s="1"/>
  <c r="AA21" i="43"/>
  <c r="F21" i="43" s="1"/>
  <c r="AA20" i="43"/>
  <c r="F20" i="43" s="1"/>
  <c r="AA19" i="43"/>
  <c r="F19" i="43" s="1"/>
  <c r="AA18" i="43"/>
  <c r="F18" i="43" s="1"/>
  <c r="AA17" i="43"/>
  <c r="F17" i="43" s="1"/>
  <c r="F16" i="43"/>
  <c r="AA15" i="43"/>
  <c r="F15" i="43" s="1"/>
  <c r="AA14" i="43"/>
  <c r="F14" i="43" s="1"/>
  <c r="AA13" i="43"/>
  <c r="F13" i="43" s="1"/>
  <c r="AA12" i="43"/>
  <c r="F12" i="43" s="1"/>
  <c r="AA11" i="43"/>
  <c r="T11" i="43"/>
  <c r="T10" i="43"/>
  <c r="J10" i="43" s="1"/>
  <c r="Z8" i="43"/>
  <c r="Y8" i="43"/>
  <c r="X8" i="43"/>
  <c r="W8" i="43"/>
  <c r="V8" i="43"/>
  <c r="U8" i="43"/>
  <c r="AG8" i="43"/>
  <c r="AF8" i="43"/>
  <c r="AE8" i="43"/>
  <c r="AD8" i="43"/>
  <c r="AC8" i="43"/>
  <c r="F9" i="43"/>
  <c r="T33" i="43"/>
  <c r="J33" i="43" s="1"/>
  <c r="T32" i="43"/>
  <c r="J32" i="43" s="1"/>
  <c r="T31" i="43"/>
  <c r="J31" i="43" s="1"/>
  <c r="T30" i="43"/>
  <c r="J30" i="43" s="1"/>
  <c r="T29" i="43"/>
  <c r="J29" i="43" s="1"/>
  <c r="T28" i="43"/>
  <c r="J28" i="43" s="1"/>
  <c r="T27" i="43"/>
  <c r="J27" i="43" s="1"/>
  <c r="T26" i="43"/>
  <c r="J26" i="43" s="1"/>
  <c r="T25" i="43"/>
  <c r="J25" i="43" s="1"/>
  <c r="T24" i="43"/>
  <c r="J24" i="43" s="1"/>
  <c r="T23" i="43"/>
  <c r="J23" i="43" s="1"/>
  <c r="T22" i="43"/>
  <c r="J22" i="43" s="1"/>
  <c r="T21" i="43"/>
  <c r="J21" i="43" s="1"/>
  <c r="T20" i="43"/>
  <c r="J20" i="43" s="1"/>
  <c r="T19" i="43"/>
  <c r="J19" i="43" s="1"/>
  <c r="T18" i="43"/>
  <c r="J18" i="43" s="1"/>
  <c r="J16" i="43"/>
  <c r="T15" i="43"/>
  <c r="J15" i="43" s="1"/>
  <c r="T14" i="43"/>
  <c r="J14" i="43" s="1"/>
  <c r="T12" i="43"/>
  <c r="J12" i="43" s="1"/>
  <c r="D55" i="44"/>
  <c r="D48" i="44"/>
  <c r="E51" i="44" s="1"/>
  <c r="D44" i="44"/>
  <c r="E47" i="44" s="1"/>
  <c r="D38" i="44"/>
  <c r="E41" i="44" s="1"/>
  <c r="D34" i="44"/>
  <c r="E37" i="44" s="1"/>
  <c r="D29" i="44"/>
  <c r="E31" i="44" s="1"/>
  <c r="D24" i="44"/>
  <c r="E27" i="44" s="1"/>
  <c r="D18" i="44"/>
  <c r="E21" i="44" s="1"/>
  <c r="D11" i="44"/>
  <c r="E14" i="44" s="1"/>
  <c r="D6" i="44"/>
  <c r="E25" i="42"/>
  <c r="D55" i="42"/>
  <c r="E58" i="42" s="1"/>
  <c r="D48" i="42"/>
  <c r="E53" i="42" s="1"/>
  <c r="D44" i="42"/>
  <c r="E47" i="42" s="1"/>
  <c r="D38" i="42"/>
  <c r="E43" i="42" s="1"/>
  <c r="D34" i="42"/>
  <c r="E37" i="42" s="1"/>
  <c r="D29" i="42"/>
  <c r="E32" i="42" s="1"/>
  <c r="D24" i="42"/>
  <c r="E28" i="42" s="1"/>
  <c r="D18" i="42"/>
  <c r="E21" i="42" s="1"/>
  <c r="D11" i="42"/>
  <c r="E17" i="42" s="1"/>
  <c r="D6" i="42"/>
  <c r="E7" i="42" s="1"/>
  <c r="E8" i="43"/>
  <c r="D8" i="43"/>
  <c r="I8" i="43"/>
  <c r="H8" i="43"/>
  <c r="G8" i="43"/>
  <c r="N35" i="40"/>
  <c r="J35" i="40"/>
  <c r="I35" i="40"/>
  <c r="E35" i="40"/>
  <c r="N34" i="40"/>
  <c r="J34" i="40"/>
  <c r="I34" i="40"/>
  <c r="E34" i="40"/>
  <c r="N33" i="40"/>
  <c r="J33" i="40"/>
  <c r="I33" i="40"/>
  <c r="H33" i="40"/>
  <c r="E33" i="40"/>
  <c r="N32" i="40"/>
  <c r="J32" i="40"/>
  <c r="I32" i="40"/>
  <c r="E32" i="40"/>
  <c r="N31" i="40"/>
  <c r="J31" i="40"/>
  <c r="I31" i="40"/>
  <c r="H31" i="40"/>
  <c r="E31" i="40"/>
  <c r="N30" i="40"/>
  <c r="J30" i="40"/>
  <c r="I30" i="40"/>
  <c r="H30" i="40"/>
  <c r="E30" i="40"/>
  <c r="N29" i="40"/>
  <c r="J29" i="40"/>
  <c r="I29" i="40"/>
  <c r="H29" i="40"/>
  <c r="E29" i="40"/>
  <c r="N28" i="40"/>
  <c r="J28" i="40"/>
  <c r="I28" i="40"/>
  <c r="E28" i="40"/>
  <c r="N27" i="40"/>
  <c r="J27" i="40"/>
  <c r="I27" i="40"/>
  <c r="H27" i="40"/>
  <c r="E27" i="40"/>
  <c r="N26" i="40"/>
  <c r="J26" i="40"/>
  <c r="I26" i="40"/>
  <c r="H26" i="40"/>
  <c r="E26" i="40"/>
  <c r="N25" i="40"/>
  <c r="J25" i="40"/>
  <c r="I25" i="40"/>
  <c r="E25" i="40"/>
  <c r="N24" i="40"/>
  <c r="J24" i="40"/>
  <c r="I24" i="40"/>
  <c r="H24" i="40"/>
  <c r="E24" i="40"/>
  <c r="N23" i="40"/>
  <c r="J23" i="40"/>
  <c r="I23" i="40"/>
  <c r="H23" i="40"/>
  <c r="E23" i="40"/>
  <c r="N22" i="40"/>
  <c r="J22" i="40"/>
  <c r="I22" i="40"/>
  <c r="H22" i="40"/>
  <c r="E22" i="40"/>
  <c r="N21" i="40"/>
  <c r="J21" i="40"/>
  <c r="I21" i="40"/>
  <c r="E21" i="40"/>
  <c r="J20" i="40"/>
  <c r="I20" i="40"/>
  <c r="H20" i="40"/>
  <c r="E20" i="40"/>
  <c r="J19" i="40"/>
  <c r="I19" i="40"/>
  <c r="H19" i="40"/>
  <c r="E19" i="40"/>
  <c r="J18" i="40"/>
  <c r="I18" i="40"/>
  <c r="E18" i="40"/>
  <c r="J17" i="40"/>
  <c r="I17" i="40"/>
  <c r="H17" i="40"/>
  <c r="N16" i="40"/>
  <c r="J16" i="40"/>
  <c r="I16" i="40"/>
  <c r="H16" i="40"/>
  <c r="E16" i="40"/>
  <c r="J15" i="40"/>
  <c r="I15" i="40"/>
  <c r="H15" i="40"/>
  <c r="E15" i="40"/>
  <c r="N14" i="40"/>
  <c r="J14" i="40"/>
  <c r="I14" i="40"/>
  <c r="E14" i="40"/>
  <c r="N13" i="40"/>
  <c r="J13" i="40"/>
  <c r="I13" i="40"/>
  <c r="E13" i="40"/>
  <c r="N12" i="40"/>
  <c r="J12" i="40"/>
  <c r="I12" i="40"/>
  <c r="N11" i="40"/>
  <c r="J11" i="40"/>
  <c r="I11" i="40"/>
  <c r="N10" i="40"/>
  <c r="E34" i="39"/>
  <c r="H34" i="39"/>
  <c r="E33" i="39"/>
  <c r="H33" i="39"/>
  <c r="E32" i="39"/>
  <c r="H32" i="39"/>
  <c r="E31" i="39"/>
  <c r="H31" i="39"/>
  <c r="E30" i="39"/>
  <c r="H30" i="39"/>
  <c r="E29" i="39"/>
  <c r="H29" i="39"/>
  <c r="E28" i="39"/>
  <c r="H28" i="39"/>
  <c r="E27" i="39"/>
  <c r="H27" i="39"/>
  <c r="E26" i="39"/>
  <c r="H26" i="39"/>
  <c r="E25" i="39"/>
  <c r="H25" i="39"/>
  <c r="E24" i="39"/>
  <c r="H24" i="39"/>
  <c r="E23" i="39"/>
  <c r="H23" i="39"/>
  <c r="E22" i="39"/>
  <c r="H22" i="39"/>
  <c r="E21" i="39"/>
  <c r="H21" i="39"/>
  <c r="E20" i="39"/>
  <c r="H20" i="39"/>
  <c r="E19" i="39"/>
  <c r="H19" i="39"/>
  <c r="E18" i="39"/>
  <c r="H18" i="39"/>
  <c r="E17" i="39"/>
  <c r="H17" i="39"/>
  <c r="E16" i="39"/>
  <c r="H16" i="39"/>
  <c r="E15" i="39"/>
  <c r="H15" i="39"/>
  <c r="E14" i="39"/>
  <c r="H14" i="39"/>
  <c r="E13" i="39"/>
  <c r="H13" i="39"/>
  <c r="E12" i="39"/>
  <c r="H12" i="39"/>
  <c r="E11" i="39"/>
  <c r="H11" i="39"/>
  <c r="E10" i="39"/>
  <c r="H10" i="39"/>
  <c r="D9" i="39"/>
  <c r="E9" i="39" s="1"/>
  <c r="E7" i="44" l="1"/>
  <c r="D60" i="44"/>
  <c r="E6" i="44" s="1"/>
  <c r="E45" i="42"/>
  <c r="E46" i="42"/>
  <c r="E33" i="42"/>
  <c r="E30" i="42"/>
  <c r="E31" i="42"/>
  <c r="E26" i="42"/>
  <c r="E14" i="42"/>
  <c r="E15" i="42"/>
  <c r="N11" i="43"/>
  <c r="R11" i="43" s="1"/>
  <c r="N20" i="43"/>
  <c r="R20" i="43" s="1"/>
  <c r="N28" i="43"/>
  <c r="R28" i="43" s="1"/>
  <c r="N9" i="43"/>
  <c r="R9" i="43" s="1"/>
  <c r="N23" i="43"/>
  <c r="R23" i="43" s="1"/>
  <c r="N27" i="43"/>
  <c r="R27" i="43" s="1"/>
  <c r="N31" i="43"/>
  <c r="R31" i="43" s="1"/>
  <c r="N12" i="43"/>
  <c r="R12" i="43" s="1"/>
  <c r="Q10" i="43"/>
  <c r="M8" i="43"/>
  <c r="Q8" i="43" s="1"/>
  <c r="P10" i="43"/>
  <c r="L8" i="43"/>
  <c r="P8" i="43" s="1"/>
  <c r="O8" i="43"/>
  <c r="N19" i="43"/>
  <c r="R19" i="43" s="1"/>
  <c r="E56" i="42"/>
  <c r="E57" i="42"/>
  <c r="E50" i="42"/>
  <c r="E52" i="42"/>
  <c r="E54" i="42"/>
  <c r="E51" i="42"/>
  <c r="E49" i="42"/>
  <c r="E41" i="42"/>
  <c r="E42" i="42"/>
  <c r="E40" i="42"/>
  <c r="E39" i="42"/>
  <c r="E35" i="42"/>
  <c r="E36" i="42"/>
  <c r="E27" i="42"/>
  <c r="E22" i="42"/>
  <c r="E19" i="42"/>
  <c r="E23" i="42"/>
  <c r="E20" i="42"/>
  <c r="E12" i="42"/>
  <c r="E16" i="42"/>
  <c r="E13" i="42"/>
  <c r="E8" i="42"/>
  <c r="E9" i="42"/>
  <c r="E10" i="42"/>
  <c r="D60" i="42"/>
  <c r="D61" i="42" s="1"/>
  <c r="K19" i="40"/>
  <c r="K16" i="40"/>
  <c r="I10" i="40"/>
  <c r="K11" i="40"/>
  <c r="N16" i="43"/>
  <c r="R16" i="43" s="1"/>
  <c r="N32" i="43"/>
  <c r="R32" i="43" s="1"/>
  <c r="N15" i="43"/>
  <c r="R15" i="43" s="1"/>
  <c r="N24" i="43"/>
  <c r="R24" i="43" s="1"/>
  <c r="N25" i="43"/>
  <c r="R25" i="43" s="1"/>
  <c r="N33" i="43"/>
  <c r="R33" i="43" s="1"/>
  <c r="N13" i="43"/>
  <c r="R13" i="43" s="1"/>
  <c r="N17" i="43"/>
  <c r="R17" i="43" s="1"/>
  <c r="N22" i="43"/>
  <c r="R22" i="43" s="1"/>
  <c r="N26" i="43"/>
  <c r="R26" i="43" s="1"/>
  <c r="N30" i="43"/>
  <c r="R30" i="43" s="1"/>
  <c r="N21" i="43"/>
  <c r="R21" i="43" s="1"/>
  <c r="N29" i="43"/>
  <c r="R29" i="43" s="1"/>
  <c r="N10" i="43"/>
  <c r="R10" i="43" s="1"/>
  <c r="N14" i="43"/>
  <c r="R14" i="43" s="1"/>
  <c r="N18" i="43"/>
  <c r="R18" i="43" s="1"/>
  <c r="P11" i="43"/>
  <c r="K26" i="40"/>
  <c r="K18" i="40"/>
  <c r="J10" i="40"/>
  <c r="K20" i="40"/>
  <c r="K28" i="40"/>
  <c r="K25" i="40"/>
  <c r="K33" i="40"/>
  <c r="K15" i="40"/>
  <c r="K12" i="40"/>
  <c r="K23" i="40"/>
  <c r="K34" i="40"/>
  <c r="K17" i="40"/>
  <c r="K31" i="40"/>
  <c r="K32" i="40"/>
  <c r="K22" i="40"/>
  <c r="K14" i="40"/>
  <c r="K24" i="40"/>
  <c r="K30" i="40"/>
  <c r="K21" i="40"/>
  <c r="K29" i="40"/>
  <c r="K27" i="40"/>
  <c r="K35" i="40"/>
  <c r="K13" i="40"/>
  <c r="E23" i="44"/>
  <c r="E53" i="44"/>
  <c r="E43" i="44"/>
  <c r="E36" i="44"/>
  <c r="E28" i="44"/>
  <c r="E16" i="44"/>
  <c r="E49" i="44"/>
  <c r="E52" i="44"/>
  <c r="E46" i="44"/>
  <c r="E45" i="44"/>
  <c r="E42" i="44"/>
  <c r="E39" i="44"/>
  <c r="E35" i="44"/>
  <c r="E26" i="44"/>
  <c r="E25" i="44"/>
  <c r="E22" i="44"/>
  <c r="E19" i="44"/>
  <c r="E15" i="44"/>
  <c r="E12" i="44"/>
  <c r="E8" i="44"/>
  <c r="E9" i="44"/>
  <c r="E33" i="44"/>
  <c r="E10" i="44"/>
  <c r="E13" i="44"/>
  <c r="E17" i="44"/>
  <c r="E20" i="44"/>
  <c r="E30" i="44"/>
  <c r="E40" i="44"/>
  <c r="E50" i="44"/>
  <c r="E54" i="44"/>
  <c r="E32" i="44"/>
  <c r="E38" i="42" l="1"/>
  <c r="E44" i="42"/>
  <c r="E55" i="42"/>
  <c r="E24" i="42"/>
  <c r="E48" i="42"/>
  <c r="E18" i="42"/>
  <c r="E34" i="42"/>
  <c r="E11" i="42"/>
  <c r="E29" i="42"/>
  <c r="E6" i="42"/>
  <c r="K10" i="40"/>
  <c r="D61" i="44"/>
  <c r="E59" i="44" s="1"/>
  <c r="E44" i="44"/>
  <c r="E34" i="44"/>
  <c r="E24" i="44"/>
  <c r="E55" i="44"/>
  <c r="E48" i="44"/>
  <c r="E38" i="44"/>
  <c r="E18" i="44"/>
  <c r="E29" i="44"/>
  <c r="E11" i="44"/>
  <c r="E60" i="44" l="1"/>
  <c r="H35" i="32" l="1"/>
  <c r="H34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3" i="32"/>
  <c r="H12" i="32"/>
  <c r="H11" i="32"/>
  <c r="H9" i="32"/>
  <c r="H8" i="32"/>
  <c r="F7" i="32"/>
  <c r="E34" i="29"/>
  <c r="H34" i="29"/>
  <c r="E33" i="29"/>
  <c r="H33" i="29"/>
  <c r="E32" i="29"/>
  <c r="H32" i="29"/>
  <c r="E31" i="29"/>
  <c r="H31" i="29"/>
  <c r="E30" i="29"/>
  <c r="H30" i="29"/>
  <c r="E29" i="29"/>
  <c r="H29" i="29"/>
  <c r="E28" i="29"/>
  <c r="H28" i="29"/>
  <c r="E27" i="29"/>
  <c r="H27" i="29"/>
  <c r="E26" i="29"/>
  <c r="H26" i="29"/>
  <c r="E25" i="29"/>
  <c r="H25" i="29"/>
  <c r="E24" i="29"/>
  <c r="H24" i="29"/>
  <c r="E23" i="29"/>
  <c r="H23" i="29"/>
  <c r="E22" i="29"/>
  <c r="H22" i="29"/>
  <c r="E21" i="29"/>
  <c r="H21" i="29"/>
  <c r="E20" i="29"/>
  <c r="H20" i="29"/>
  <c r="E19" i="29"/>
  <c r="H19" i="29"/>
  <c r="E18" i="29"/>
  <c r="H18" i="29"/>
  <c r="E17" i="29"/>
  <c r="H17" i="29"/>
  <c r="E16" i="29"/>
  <c r="H16" i="29"/>
  <c r="E15" i="29"/>
  <c r="H15" i="29"/>
  <c r="E14" i="29"/>
  <c r="H14" i="29"/>
  <c r="E13" i="29"/>
  <c r="H13" i="29"/>
  <c r="E12" i="29"/>
  <c r="H12" i="29"/>
  <c r="E11" i="29"/>
  <c r="H11" i="29"/>
  <c r="E10" i="29"/>
  <c r="H10" i="29"/>
  <c r="G9" i="29"/>
  <c r="K9" i="29" s="1"/>
  <c r="L9" i="29" s="1"/>
  <c r="F9" i="29"/>
  <c r="I9" i="29" s="1"/>
  <c r="J9" i="29" s="1"/>
  <c r="H13" i="31"/>
  <c r="H12" i="31"/>
  <c r="H11" i="31"/>
  <c r="G13" i="31"/>
  <c r="G12" i="31"/>
  <c r="D13" i="31"/>
  <c r="D12" i="31"/>
  <c r="D11" i="31"/>
  <c r="C9" i="31"/>
  <c r="D8" i="31"/>
  <c r="E9" i="31"/>
  <c r="F9" i="31" s="1"/>
  <c r="F7" i="31" s="1"/>
  <c r="G25" i="27"/>
  <c r="F25" i="27"/>
  <c r="F24" i="27"/>
  <c r="F23" i="27"/>
  <c r="F22" i="27"/>
  <c r="F21" i="27"/>
  <c r="D36" i="27"/>
  <c r="F36" i="27"/>
  <c r="E26" i="27"/>
  <c r="F26" i="27" s="1"/>
  <c r="G38" i="27"/>
  <c r="G37" i="27"/>
  <c r="G34" i="27"/>
  <c r="G33" i="27"/>
  <c r="G32" i="27"/>
  <c r="G31" i="27"/>
  <c r="G30" i="27"/>
  <c r="G29" i="27"/>
  <c r="G28" i="27"/>
  <c r="G27" i="27"/>
  <c r="G24" i="27"/>
  <c r="G23" i="27"/>
  <c r="G15" i="27"/>
  <c r="G14" i="27"/>
  <c r="G12" i="27"/>
  <c r="G11" i="27"/>
  <c r="G44" i="27"/>
  <c r="G43" i="27"/>
  <c r="G42" i="27"/>
  <c r="G41" i="27"/>
  <c r="G40" i="27"/>
  <c r="G39" i="27"/>
  <c r="G35" i="27"/>
  <c r="G22" i="27"/>
  <c r="G21" i="27"/>
  <c r="G20" i="27"/>
  <c r="G19" i="27"/>
  <c r="G18" i="27"/>
  <c r="G17" i="27"/>
  <c r="G16" i="27"/>
  <c r="D44" i="27"/>
  <c r="D43" i="27"/>
  <c r="D42" i="27"/>
  <c r="D41" i="27"/>
  <c r="D40" i="27"/>
  <c r="D39" i="27"/>
  <c r="D38" i="27"/>
  <c r="D37" i="27"/>
  <c r="D35" i="27"/>
  <c r="D34" i="27"/>
  <c r="D33" i="27"/>
  <c r="D32" i="27"/>
  <c r="D31" i="27"/>
  <c r="D30" i="27"/>
  <c r="D28" i="27"/>
  <c r="D27" i="27"/>
  <c r="D25" i="27"/>
  <c r="D24" i="27"/>
  <c r="D23" i="27"/>
  <c r="D22" i="27"/>
  <c r="D21" i="27"/>
  <c r="D20" i="27"/>
  <c r="D19" i="27"/>
  <c r="D18" i="27"/>
  <c r="F38" i="27"/>
  <c r="F37" i="27"/>
  <c r="F35" i="27"/>
  <c r="F34" i="27"/>
  <c r="F33" i="27"/>
  <c r="F32" i="27"/>
  <c r="F31" i="27"/>
  <c r="F30" i="27"/>
  <c r="F28" i="27"/>
  <c r="F27" i="27"/>
  <c r="F43" i="27"/>
  <c r="F42" i="27"/>
  <c r="F41" i="27"/>
  <c r="F40" i="27"/>
  <c r="F39" i="27"/>
  <c r="F20" i="27"/>
  <c r="F19" i="27"/>
  <c r="F18" i="27"/>
  <c r="F17" i="27"/>
  <c r="F16" i="27"/>
  <c r="F15" i="27"/>
  <c r="F14" i="27"/>
  <c r="D9" i="28"/>
  <c r="C9" i="28"/>
  <c r="G7" i="32" l="1"/>
  <c r="H7" i="32"/>
  <c r="G9" i="31"/>
  <c r="D9" i="27"/>
  <c r="G9" i="27"/>
  <c r="H9" i="31"/>
  <c r="D9" i="31"/>
  <c r="D7" i="31" s="1"/>
  <c r="G26" i="27"/>
  <c r="G36" i="27"/>
  <c r="H9" i="29"/>
  <c r="D26" i="27"/>
  <c r="E8" i="27"/>
  <c r="F8" i="27" s="1"/>
  <c r="C7" i="2"/>
  <c r="E7" i="2" l="1"/>
  <c r="D8" i="27"/>
  <c r="G8" i="27"/>
  <c r="D44" i="12" l="1"/>
  <c r="F44" i="12"/>
  <c r="F27" i="12" l="1"/>
  <c r="F28" i="12"/>
  <c r="F11" i="12"/>
  <c r="F14" i="12"/>
  <c r="F10" i="12"/>
  <c r="F13" i="12"/>
  <c r="F9" i="12"/>
  <c r="F12" i="12"/>
  <c r="D41" i="12"/>
  <c r="F41" i="12"/>
  <c r="D38" i="12"/>
  <c r="D42" i="12"/>
  <c r="F38" i="12"/>
  <c r="F42" i="12"/>
  <c r="D39" i="12"/>
  <c r="D43" i="12"/>
  <c r="F39" i="12"/>
  <c r="F43" i="12"/>
  <c r="D40" i="12"/>
  <c r="F40" i="12"/>
  <c r="F25" i="12"/>
  <c r="F24" i="12"/>
  <c r="F26" i="12"/>
  <c r="D24" i="12"/>
  <c r="D25" i="12"/>
  <c r="D26" i="12"/>
  <c r="D27" i="12"/>
  <c r="D28" i="12"/>
  <c r="F22" i="12" l="1"/>
  <c r="D36" i="12"/>
  <c r="D22" i="12"/>
  <c r="F36" i="12"/>
  <c r="F7" i="12"/>
</calcChain>
</file>

<file path=xl/sharedStrings.xml><?xml version="1.0" encoding="utf-8"?>
<sst xmlns="http://schemas.openxmlformats.org/spreadsheetml/2006/main" count="1373" uniqueCount="490">
  <si>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</si>
  <si>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</si>
  <si>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</si>
  <si>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</si>
  <si>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</si>
  <si>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</si>
  <si>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</si>
  <si>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według wieku:</t>
  </si>
  <si>
    <t>25-34 lat</t>
  </si>
  <si>
    <t>35-44 lat</t>
  </si>
  <si>
    <t>45-54 lat</t>
  </si>
  <si>
    <t>55 lat i więcej</t>
  </si>
  <si>
    <t>według poziomu wykształcenia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</si>
  <si>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</si>
  <si>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</si>
  <si>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</si>
  <si>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</si>
  <si>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</si>
  <si>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www.stat.gov.pl, Bank Danych Lokalnych.</t>
  </si>
  <si>
    <t>zasiłki dla bezrobotnych</t>
  </si>
  <si>
    <t>inne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</si>
  <si>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</si>
  <si>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</si>
  <si>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</si>
  <si>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</si>
  <si>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</si>
  <si>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</si>
  <si>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</si>
  <si>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</si>
  <si>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</si>
  <si>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</si>
  <si>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</si>
  <si>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</si>
  <si>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</si>
  <si>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</si>
  <si>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</si>
  <si>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</si>
  <si>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</si>
  <si>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</si>
  <si>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</si>
  <si>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</si>
  <si>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</si>
  <si>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</si>
  <si>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</si>
  <si>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</si>
  <si>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</si>
  <si>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</si>
  <si>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</si>
  <si>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</si>
  <si>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</si>
  <si>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</si>
  <si>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</si>
  <si>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</si>
  <si>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</si>
  <si>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</si>
  <si>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</si>
  <si>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</si>
  <si>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</si>
  <si>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podjecia pracy w ramach refundacji kosztów utworzenia stanowiska pracy</t>
  </si>
  <si>
    <t>Razem</t>
  </si>
  <si>
    <t>pracy subsydiowanej</t>
  </si>
  <si>
    <t>z sektora publicznego</t>
  </si>
  <si>
    <t>w tym</t>
  </si>
  <si>
    <t>Ogółem</t>
  </si>
  <si>
    <t>Wiek w latach</t>
  </si>
  <si>
    <t>18-24</t>
  </si>
  <si>
    <t>25-34</t>
  </si>
  <si>
    <t>35-44</t>
  </si>
  <si>
    <t>45-54</t>
  </si>
  <si>
    <t>55-59</t>
  </si>
  <si>
    <t>60 i więcej</t>
  </si>
  <si>
    <t>Wykształcenie</t>
  </si>
  <si>
    <t>wyższe</t>
  </si>
  <si>
    <t>zasadnicze zawodowe</t>
  </si>
  <si>
    <t>gimnazjalne i poniżej</t>
  </si>
  <si>
    <t>Staż pracy</t>
  </si>
  <si>
    <t>do 1 roku</t>
  </si>
  <si>
    <t>bez stażu pracy</t>
  </si>
  <si>
    <t>od 1 do 3 m-cy</t>
  </si>
  <si>
    <t>śedenie ogólnokształcące</t>
  </si>
  <si>
    <t>1-5 lat</t>
  </si>
  <si>
    <t>5-10 lat</t>
  </si>
  <si>
    <t>10-20 lat</t>
  </si>
  <si>
    <t>20-30 lat</t>
  </si>
  <si>
    <t>30 lat i więcej</t>
  </si>
  <si>
    <t>od 3 do 6 m-cy</t>
  </si>
  <si>
    <t>od 6 do 12 m-cy</t>
  </si>
  <si>
    <t>od 12 do 24 m-cy</t>
  </si>
  <si>
    <t>pow. 24 m-cy</t>
  </si>
  <si>
    <t>do 1 m-ca</t>
  </si>
  <si>
    <t>Czas pozostawania bez pracy w miesiącach</t>
  </si>
  <si>
    <t>wliczbach bezwzgędnych</t>
  </si>
  <si>
    <t>w odsetkach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</si>
  <si>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</si>
  <si>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</si>
  <si>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</si>
  <si>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</si>
  <si>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</si>
  <si>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</si>
  <si>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</si>
  <si>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</si>
  <si>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</si>
  <si>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</si>
  <si>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</si>
  <si>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</si>
  <si>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</si>
  <si>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</si>
  <si>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</si>
  <si>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</si>
  <si>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</si>
  <si>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</si>
  <si>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</si>
  <si>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</si>
  <si>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</si>
  <si>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</si>
  <si>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</si>
  <si>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</si>
  <si>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</si>
  <si>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</si>
  <si>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</si>
  <si>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</si>
  <si>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</si>
  <si>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</si>
  <si>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</si>
  <si>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</si>
  <si>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</si>
  <si>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</si>
  <si>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</si>
  <si>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</si>
  <si>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</si>
  <si>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</si>
  <si>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</si>
  <si>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</si>
  <si>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</si>
  <si>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</si>
  <si>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</si>
  <si>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</si>
  <si>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</si>
  <si>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</si>
  <si>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</si>
  <si>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</si>
  <si>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</si>
  <si>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</si>
  <si>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</si>
  <si>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</si>
  <si>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</si>
  <si>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</si>
  <si>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</si>
  <si>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%</t>
  </si>
  <si>
    <t>powiaty</t>
  </si>
  <si>
    <t>wzrost/spadek</t>
  </si>
  <si>
    <t>LICZBA BEZROBOTNYCH</t>
  </si>
  <si>
    <t>STOPA BEZROBOCIA</t>
  </si>
  <si>
    <t>wzrost/spadek (pkt. proc.)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</si>
  <si>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</si>
  <si>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</si>
  <si>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</si>
  <si>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</si>
  <si>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</si>
  <si>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</si>
  <si>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</si>
  <si>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</si>
  <si>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</si>
  <si>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</si>
  <si>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</si>
  <si>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</si>
  <si>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</si>
  <si>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</si>
  <si>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</si>
  <si>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</si>
  <si>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</si>
  <si>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</si>
  <si>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</si>
  <si>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</si>
  <si>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</si>
  <si>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</si>
  <si>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</si>
  <si>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</si>
  <si>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</si>
  <si>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wyłączeni z rejestru bez utraty statusu bezrobtnych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</si>
  <si>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</si>
  <si>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</si>
  <si>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</si>
  <si>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</si>
  <si>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</si>
  <si>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</si>
  <si>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</si>
  <si>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</si>
  <si>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</si>
  <si>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</si>
  <si>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</si>
  <si>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</si>
  <si>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</si>
  <si>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                Stan w końcu okresu</t>
  </si>
  <si>
    <t>wiek w latach</t>
  </si>
  <si>
    <t>wykształcenie</t>
  </si>
  <si>
    <t>czas pozostawania bez pracy w miesiącach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</si>
  <si>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</si>
  <si>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</si>
  <si>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</si>
  <si>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</si>
  <si>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</si>
  <si>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</si>
  <si>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</si>
  <si>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</si>
  <si>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</si>
  <si>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</si>
  <si>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</si>
  <si>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</si>
  <si>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</si>
  <si>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</si>
  <si>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wzrost/spadek w %</t>
  </si>
  <si>
    <t>w mln zł</t>
  </si>
  <si>
    <t>środki na podjęcie działalności gospodarczej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</si>
  <si>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</si>
  <si>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</si>
  <si>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</si>
  <si>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</si>
  <si>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</si>
  <si>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</si>
  <si>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</si>
  <si>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</si>
  <si>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</si>
  <si>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</si>
  <si>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</si>
  <si>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</si>
  <si>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</si>
  <si>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</si>
  <si>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</si>
  <si>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</si>
  <si>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</si>
  <si>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</si>
  <si>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</si>
  <si>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</si>
  <si>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</si>
  <si>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</si>
  <si>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</si>
  <si>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</si>
  <si>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</si>
  <si>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</si>
  <si>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</si>
  <si>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</si>
  <si>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</si>
  <si>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</si>
  <si>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</si>
  <si>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</si>
  <si>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</si>
  <si>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</si>
  <si>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</si>
  <si>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</si>
  <si>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</si>
  <si>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</si>
  <si>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</si>
  <si>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</si>
  <si>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</si>
  <si>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</si>
  <si>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</si>
  <si>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</si>
  <si>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</si>
  <si>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</si>
  <si>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</si>
  <si>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</si>
  <si>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</si>
  <si>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</si>
  <si>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</si>
  <si>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</si>
  <si>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</si>
  <si>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</si>
  <si>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</si>
  <si>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</si>
  <si>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</si>
  <si>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</si>
  <si>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</si>
  <si>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</si>
  <si>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** Wartości procentowe odpowiadające grupom dwucyfrowym obliczono dla danej grupy jednocyfrowej (GJ=100%).</t>
  </si>
  <si>
    <t>*** Odsetek dla bezrobotnych bez zawodu w stosunku do "ogłóem" (A+B=100%).</t>
  </si>
  <si>
    <t>%*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</si>
  <si>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</si>
  <si>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</si>
  <si>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</si>
  <si>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</si>
  <si>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</si>
  <si>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</si>
  <si>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</si>
  <si>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</si>
  <si>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</si>
  <si>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</si>
  <si>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</si>
  <si>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</si>
  <si>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</si>
  <si>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>wzrost/spadek
liczba</t>
  </si>
  <si>
    <t xml:space="preserve">wzrost/spadek  %
</t>
  </si>
  <si>
    <t>bezrobotni poprzednio pracujący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</si>
  <si>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</si>
  <si>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</si>
  <si>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</si>
  <si>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>dot. zakładów pracy</t>
  </si>
  <si>
    <t>w tym zwolnieni z przyczyn</t>
  </si>
  <si>
    <t xml:space="preserve">oferty pracy zgłoszone  </t>
  </si>
  <si>
    <t xml:space="preserve">* W jednocyfrowych grupach zawodów, odsetek w stosunku do liczby bezrobotnych ogółem z zawodem (B=100%). </t>
  </si>
  <si>
    <t xml:space="preserve">* W jednocyfrowych grupach zawodów, odsetek w stosunku do liczby ofert ogółem z zawodem (B=100%). 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</si>
  <si>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</si>
  <si>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</si>
  <si>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</si>
  <si>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</si>
  <si>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t xml:space="preserve">       staże</t>
  </si>
  <si>
    <t>aktywne formy promocji zatrudnienia</t>
  </si>
  <si>
    <t>szkolenia*</t>
  </si>
  <si>
    <t xml:space="preserve"> z aktywnych form:</t>
  </si>
  <si>
    <t>* Ostatni z opisywanych kwartałów do poprzedniego. Wzrost lub spadek w pkt. proc.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</si>
  <si>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</si>
  <si>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</si>
  <si>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</si>
  <si>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</si>
  <si>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WYKSZTAŁCENIA I STAŻU PRACY ORAZ CZASU POZOSTAWANIA BEZ PRACY</t>
  </si>
  <si>
    <t xml:space="preserve">                           IV kwartał danego roku</t>
  </si>
  <si>
    <t xml:space="preserve">                          województwo podkarpackie</t>
  </si>
  <si>
    <t xml:space="preserve">                         województwo podkarpackie, aktywne i pasywne formy promocji zatrudnieia</t>
  </si>
  <si>
    <t xml:space="preserve">                       PRZEZ PRACODAWCÓW DO PUP </t>
  </si>
  <si>
    <t xml:space="preserve">                       w okresie roku, województwo podkarpackie</t>
  </si>
  <si>
    <t xml:space="preserve">                     przez pracodawców do PUP</t>
  </si>
  <si>
    <t xml:space="preserve">                      stan w końcu roku, województwo podkarpackie</t>
  </si>
  <si>
    <t xml:space="preserve">                      województwo podkarpackie</t>
  </si>
  <si>
    <t xml:space="preserve">                     WEDŁUG POLSKIEJ KLASYFIKACJI DZIAŁALNOŚCI (PKD)</t>
  </si>
  <si>
    <t xml:space="preserve">                    WYKSZTAŁCENIA I STAŻU PRACY ORAZ CZASU POZOSTAWANIA BEZ PRACY</t>
  </si>
  <si>
    <t>Tabela XV.    BEZROBOTNI ZAMIESZKALI NA WSI</t>
  </si>
  <si>
    <t xml:space="preserve">Tabela XIII.  BEZROBOTNE KOBIETY WEDŁUG WIEKU, </t>
  </si>
  <si>
    <t xml:space="preserve">Tabela XII.  BEZROBOTNI WEDŁUG WIEKU, </t>
  </si>
  <si>
    <t xml:space="preserve">                 Stan w końcu okresu</t>
  </si>
  <si>
    <t>Tabela VIII.    BEZROBOTNI POSIADAJĄCY PRAWO DO ZASIŁKU</t>
  </si>
  <si>
    <t>Tabela VII.   "ODPŁYW" BEZROBOTNYCH W POWIATACH</t>
  </si>
  <si>
    <t>Tabela VI.   BEZROBOTNI, KTÓRZY PODJĘLI PRACĘ</t>
  </si>
  <si>
    <t xml:space="preserve">Tabela V.  BEZROBOTNI WYŁĄCZENI Z REJESTRU "ODPŁYW" </t>
  </si>
  <si>
    <t>Tabela IV.   "NAPŁYW" BEZROBOTNYCH W POWIATACH</t>
  </si>
  <si>
    <t>Tabela III.   BEZROBOTNI ZAREJESTROWANI "NAPŁYW"</t>
  </si>
  <si>
    <t xml:space="preserve">                   Stan w końcu okresu</t>
  </si>
  <si>
    <t>Tabela I.     STAN I STRUKTURA OSÓB BEZROBOTNYCH ZAREJESTROWANYCH W PUP</t>
  </si>
  <si>
    <t xml:space="preserve">                  Stan w końcu okresu, województwo podkarpackie</t>
  </si>
  <si>
    <t>*** Odsetek dla ofert bez zawodu w stosunku do "ogółem" (A+B=100%).</t>
  </si>
  <si>
    <t>% do ogółem</t>
  </si>
  <si>
    <t>% aktywnych form</t>
  </si>
  <si>
    <r>
      <t xml:space="preserve">pozostałe aktywne formy </t>
    </r>
    <r>
      <rPr>
        <vertAlign val="superscript"/>
        <sz val="11"/>
        <color theme="1"/>
        <rFont val="Times New Roman"/>
        <family val="1"/>
        <charset val="238"/>
      </rPr>
      <t>1</t>
    </r>
  </si>
  <si>
    <r>
      <rPr>
        <vertAlign val="superscript"/>
        <sz val="11"/>
        <color theme="1"/>
        <rFont val="Times New Roman"/>
        <family val="1"/>
        <charset val="238"/>
      </rPr>
      <t>1</t>
    </r>
    <r>
      <rPr>
        <sz val="11"/>
        <color theme="1"/>
        <rFont val="Times New Roman"/>
        <family val="1"/>
        <charset val="238"/>
      </rPr>
      <t xml:space="preserve"> Kategoria ta od 2016 r. zawiera refundację wynagrodzeń osobom będącym do 30 roku życia.</t>
    </r>
  </si>
  <si>
    <t xml:space="preserve">% </t>
  </si>
  <si>
    <t>do 1</t>
  </si>
  <si>
    <t>od 1 do 3</t>
  </si>
  <si>
    <t>od 3 do 6</t>
  </si>
  <si>
    <t>od 6 do 12</t>
  </si>
  <si>
    <t>od 12 do 24</t>
  </si>
  <si>
    <t>pow. 24</t>
  </si>
  <si>
    <t>bezrobotne kobiety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</si>
  <si>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</si>
  <si>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</si>
  <si>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</si>
  <si>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31 XII '17</t>
  </si>
  <si>
    <t>B 2017</t>
  </si>
  <si>
    <t>16</t>
  </si>
  <si>
    <t>Wartości dla Polski 2013 r. na podstawie "Monitoring Rynku Pracy. Informacja Kwartalna o aktywności ekonomicznej ludności" GUS Departament Rynku Pracy str. 6.</t>
  </si>
  <si>
    <t>Tabela XIV a. BEZROBOTNI  WEDŁUG WIEKU I CZASU POZOSTAWANIA BEZ PRACY</t>
  </si>
  <si>
    <t>Liczba bezrobotnych ogółem</t>
  </si>
  <si>
    <t>z ogółem: czas pozostawania bez pracy w miesiącach</t>
  </si>
  <si>
    <t>Tabela XIV b. BEZROBOTNI  WEDŁUG WYKSZTAŁCENIA I CZASU POZOSTAWANIA BEZ PRACY</t>
  </si>
  <si>
    <t xml:space="preserve">                      Stan w końcu roku, województwo podkarpackie, rozkład liczbowy i procentowy</t>
  </si>
  <si>
    <t>Staż pracy (liczba lat)</t>
  </si>
  <si>
    <t>Tabela XIV c. BEZROBOTNI  WEDŁUG STAŻU PRACY I CZASU POZOSTAWANIA BEZ PRACY</t>
  </si>
  <si>
    <t>średnie ogólno-kształcące</t>
  </si>
  <si>
    <t>zgłoszenia</t>
  </si>
  <si>
    <t>zwolnienia</t>
  </si>
  <si>
    <t>do 12 m-cy</t>
  </si>
  <si>
    <t>pow. 12 m-cy</t>
  </si>
  <si>
    <t>18-34</t>
  </si>
  <si>
    <t>35-54</t>
  </si>
  <si>
    <t>55 i więcej</t>
  </si>
  <si>
    <t>35 i więcej</t>
  </si>
  <si>
    <t>30 VI 2018</t>
  </si>
  <si>
    <t>31 XII 2017</t>
  </si>
  <si>
    <t>30 VI '18</t>
  </si>
  <si>
    <t>31 XII '17*</t>
  </si>
  <si>
    <t>I p 2018</t>
  </si>
  <si>
    <t>I półrocze '17</t>
  </si>
  <si>
    <t>II półrocze '17</t>
  </si>
  <si>
    <t>2017 rok</t>
  </si>
  <si>
    <t>I półrocze '18</t>
  </si>
  <si>
    <t>wzrost/spadek Ip 2017=100%</t>
  </si>
  <si>
    <t>Ip '17</t>
  </si>
  <si>
    <t>IIp '17</t>
  </si>
  <si>
    <t>Ip '18</t>
  </si>
  <si>
    <t>wzrost/spadek  I p '17=100%</t>
  </si>
  <si>
    <t>I p 2017</t>
  </si>
  <si>
    <t xml:space="preserve">                w póroczu sprawozdawczym, województwo podkarpackie</t>
  </si>
  <si>
    <t xml:space="preserve">                  w półroczach sprawozdawczych, województwo podkarpackie</t>
  </si>
  <si>
    <t xml:space="preserve">                    w półroczach sprawozdawczych, województwo podkarpackie</t>
  </si>
  <si>
    <t xml:space="preserve">                   w półroczu sprawozdawczym, województwo podkarpackie</t>
  </si>
  <si>
    <t xml:space="preserve">                     w półroczu sprawozdawczym, województwo podkarpackie</t>
  </si>
  <si>
    <t xml:space="preserve">                      Stan w końcu okresu, województwo podkarpackie</t>
  </si>
  <si>
    <t>30 VI '17</t>
  </si>
  <si>
    <t xml:space="preserve">                   Stan na 30 VI '18 r.</t>
  </si>
  <si>
    <t xml:space="preserve">                    Stan na 30 VI '18 r.</t>
  </si>
  <si>
    <t xml:space="preserve">                         Stan w końcu półrocza, województwo podkarpackie, rozkład liczbowy i procentowy</t>
  </si>
  <si>
    <t xml:space="preserve">                      Stan w końcu pórocza, województwo podkarpackie, rozkład liczbowy i procentowy</t>
  </si>
  <si>
    <t>Stan na 30 VI '18</t>
  </si>
  <si>
    <t xml:space="preserve">                     Stan w końcu półrocza, województwo podkarpackie</t>
  </si>
  <si>
    <t xml:space="preserve">                   stan w końcu półrocza, województwo podkarpackie</t>
  </si>
  <si>
    <t xml:space="preserve">                      Stan w końcu półroczy, województwo podkarpackie</t>
  </si>
  <si>
    <t xml:space="preserve">                     stan w końcu półrocza, województwo podkarpackie</t>
  </si>
  <si>
    <t>w I p '18 r.</t>
  </si>
  <si>
    <t>liczba bezrobotnych 30 VI '18</t>
  </si>
  <si>
    <t>w okresie I p 2018 roku</t>
  </si>
  <si>
    <t>rok</t>
  </si>
  <si>
    <t>I półrocze 2017</t>
  </si>
  <si>
    <t>I półrocze 2018</t>
  </si>
  <si>
    <t>B 2018</t>
  </si>
  <si>
    <t xml:space="preserve">                           województwo podkarpackie, w okresie półrocza sprawozdawczego</t>
  </si>
  <si>
    <t>oferty pracy w Ip '18 r.</t>
  </si>
  <si>
    <t>w okresie I p '18 r.</t>
  </si>
  <si>
    <t xml:space="preserve">                     w półroczu sprawozdawczym</t>
  </si>
  <si>
    <t>ROK</t>
  </si>
  <si>
    <t>17</t>
  </si>
  <si>
    <t>Wskaźnik zatrudnienia oblicza się jako udział osób pracujących w liczbie ludności ( 15 lat i więcej) ogółem lub dla danej grupy.</t>
  </si>
  <si>
    <t>15-24 lat</t>
  </si>
  <si>
    <t>województwo podkarpackie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</si>
  <si>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Dane dla Polski - BDL, GUS Warszawa 2018 rok.</t>
    </r>
  </si>
  <si>
    <t>W tablicy XXXI zostały wykorzystane również dane opublikowane na stronie internetowej GUS.</t>
  </si>
  <si>
    <t>za IV kwartał według poszczególnych lat. Publikacja sygnalna, Urząd Statystyczny w Rzeszowie.</t>
  </si>
  <si>
    <t>Opracowano na podstawie danych zawartych w "Aktywności ekonomicznej ludności w województwie podkarpackim" -</t>
  </si>
  <si>
    <t>I półrocze</t>
  </si>
  <si>
    <t>Niekiedy następuje kontynuacja zwolnien zgłoszonych z roku poprzedniego.</t>
  </si>
  <si>
    <t>m. Krosno</t>
  </si>
  <si>
    <t>m. Przemyśl</t>
  </si>
  <si>
    <t>m. Rzeszów</t>
  </si>
  <si>
    <t>m. Tarnobrzeg</t>
  </si>
  <si>
    <t>Tabela XX. ZMIANY ILOŚCI BEZROBOTNYCH WEDŁUG GRUP ZAWODOWYCH</t>
  </si>
  <si>
    <t>Tabela XVI. BEZROBOTNI W SZCZEGÓLNEJ SYTUACJI NA RYNKU PRACY</t>
  </si>
  <si>
    <t>Tabela XVII. BEZROBOTNI WEDŁUG WIEKU, W TYM DO 30 ROKU ŻYCIA I POWYŻEJ 50 ROKU ŻYCIA</t>
  </si>
  <si>
    <t>Tabela XVIII. BEZROBOTNI DŁUGOTRWALE</t>
  </si>
  <si>
    <t xml:space="preserve">Tabela XIX.  BEZROBOTNI POPRZEDNIO PRACUJĄCY </t>
  </si>
  <si>
    <t>Tabela XXI. BEROBOTNI WG GRUP ZAWODÓW</t>
  </si>
  <si>
    <t>Tabela XXII. Wolne miejsca pracy i miejsca aktywizacji zawodowej zgłoszone</t>
  </si>
  <si>
    <t>Tabela XXIII.   ZMIANY W LICZBIE WOLNYCH MIEJSC PRACY I MIEJSC AKTYWIZACJI ZAWODOWEJ ZGŁOSZONYCH PRZEZ PRACODAWCÓW DO PUP</t>
  </si>
  <si>
    <t xml:space="preserve">Tabela XXIV. WOLNE MIEJSCA PRACY I MIEJSCA AKTYWIZACJI ZAWODOWEJ  ZGŁOSZONE </t>
  </si>
  <si>
    <t>Tabela XXV.  WYDATKI REALIZOWANE Z FUNDUSZU PRACY</t>
  </si>
  <si>
    <t>Tabela XXVI   Aktywne formy promocji zatrudnienia wg powiatów. Liczba bezrobotnych aktywizowanych w ramach poszczególnych form,</t>
  </si>
  <si>
    <t xml:space="preserve">Tabela XXVII. ZGŁOSZENIA ZWOLNIEŃ Z PRZYCZYN NIEDOTYCZĄCYCH PRACOWNIKÓW </t>
  </si>
  <si>
    <t>Tabela XXVIII.  WSKAŹNIK  ZATRUDNIENIA</t>
  </si>
  <si>
    <t>% (do ogółem)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</si>
  <si>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</si>
  <si>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</si>
  <si>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</si>
  <si>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</si>
  <si>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</si>
  <si>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</si>
  <si>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</si>
  <si>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</si>
  <si>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</si>
  <si>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</si>
  <si>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</si>
  <si>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</si>
  <si>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</si>
  <si>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</si>
  <si>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</si>
  <si>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</si>
  <si>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</si>
  <si>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</si>
  <si>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</si>
  <si>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Organizacje i zespoły eksterytorialne</t>
  </si>
  <si>
    <t>Działalność niezidentyfikowana</t>
  </si>
  <si>
    <t>O</t>
  </si>
  <si>
    <t>K</t>
  </si>
  <si>
    <t>A Razem dotychczas pracujący</t>
  </si>
  <si>
    <t>B Dotychczas niepracujący</t>
  </si>
  <si>
    <t>AB Ogółem</t>
  </si>
  <si>
    <t>ogółem (o) w tym kobiety (k)</t>
  </si>
  <si>
    <t xml:space="preserve">z ogółem sekcje PKD: </t>
  </si>
  <si>
    <t>lata</t>
  </si>
  <si>
    <t xml:space="preserve"> 31 XII '17=100%</t>
  </si>
  <si>
    <t>Działalność finansowa i ubezpieczeniowa</t>
  </si>
  <si>
    <t>wzrost/spadek w proc.</t>
  </si>
  <si>
    <t>dynamika spadków do stanu na 31 XII 2017 w poszcz. grupach</t>
  </si>
  <si>
    <t>Ip subsydia</t>
  </si>
  <si>
    <t>rok subsydia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</si>
  <si>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</si>
  <si>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</si>
  <si>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</si>
  <si>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</si>
  <si>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wzrost/spadek (w %)</t>
  </si>
  <si>
    <t>Aktywne formy promocji zatrudnienia zawierają również pozostałe aktywne formy.</t>
  </si>
  <si>
    <t>Formy aktywne i zasiłki dla bezrobotnych oraz kategoria "inne" sumują się do ogółem wydatków realizowanych z FP.</t>
  </si>
  <si>
    <t>bezrobocie krótkotrwałe do 12 m-cy</t>
  </si>
  <si>
    <t>bezrobocie długotrwałe powyżej 12 m-cy</t>
  </si>
  <si>
    <t>czas pozostawania bez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</si>
</sst>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"/>
    <numFmt numFmtId="165" formatCode="#,##0.0"/>
    <numFmt numFmtId="166" formatCode="_-* #,##0.0\ _z_ł_-;\-* #,##0.0\ _z_ł_-;_-* &quot;-&quot;??\ _z_ł_-;_-@_-"/>
    <numFmt numFmtId="167" formatCode="_-* #,##0\ _z_ł_-;\-* #,##0\ _z_ł_-;_-* &quot;-&quot;??\ _z_ł_-;_-@_-"/>
    <numFmt numFmtId="168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>
      <alignment horizontal="right" vertical="center"/>
    </xf>
    <xf numFmtId="0" fontId="21" fillId="0" borderId="0">
      <alignment horizontal="left" vertical="center"/>
    </xf>
    <xf numFmtId="0" fontId="2" fillId="0" borderId="0">
      <alignment horizontal="left" vertical="center"/>
    </xf>
    <xf numFmtId="0" fontId="21" fillId="0" borderId="0">
      <alignment horizontal="left" vertical="center"/>
    </xf>
  </cellStyleXfs>
  <cellXfs count="998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6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7" xfId="0" applyNumberFormat="1" applyFont="1" applyFill="1" applyBorder="1" applyAlignment="1">
      <alignment horizontal="center" vertical="center"/>
    </xf>
    <xf numFmtId="3" fontId="6" fillId="2" borderId="86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164" fontId="6" fillId="2" borderId="87" xfId="0" applyNumberFormat="1" applyFont="1" applyFill="1" applyBorder="1" applyAlignment="1">
      <alignment horizontal="center" vertical="center"/>
    </xf>
    <xf numFmtId="164" fontId="6" fillId="2" borderId="86" xfId="0" applyNumberFormat="1" applyFont="1" applyFill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5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81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80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5" fontId="4" fillId="2" borderId="59" xfId="0" quotePrefix="1" applyNumberFormat="1" applyFont="1" applyFill="1" applyBorder="1" applyAlignment="1">
      <alignment horizontal="center" vertical="center"/>
    </xf>
    <xf numFmtId="165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81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7" xfId="0" applyNumberFormat="1" applyFont="1" applyFill="1" applyBorder="1" applyAlignment="1">
      <alignment horizontal="center" vertical="center" wrapText="1"/>
    </xf>
    <xf numFmtId="165" fontId="6" fillId="2" borderId="83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8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166" fontId="4" fillId="2" borderId="0" xfId="2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9" xfId="0" applyFont="1" applyFill="1" applyBorder="1" applyAlignment="1">
      <alignment horizontal="left" wrapText="1" indent="3"/>
    </xf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3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 indent="3"/>
    </xf>
    <xf numFmtId="4" fontId="4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39" xfId="0" applyNumberFormat="1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5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5" fontId="6" fillId="2" borderId="87" xfId="0" applyNumberFormat="1" applyFont="1" applyFill="1" applyBorder="1" applyAlignment="1">
      <alignment horizontal="center" vertical="center"/>
    </xf>
    <xf numFmtId="165" fontId="6" fillId="2" borderId="86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5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4" xfId="0" applyNumberFormat="1" applyFont="1" applyFill="1" applyBorder="1" applyAlignment="1">
      <alignment horizontal="center" vertical="center"/>
    </xf>
    <xf numFmtId="165" fontId="8" fillId="4" borderId="84" xfId="0" applyNumberFormat="1" applyFont="1" applyFill="1" applyBorder="1" applyAlignment="1">
      <alignment horizontal="center" vertical="center"/>
    </xf>
    <xf numFmtId="3" fontId="8" fillId="4" borderId="85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5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165" fontId="6" fillId="2" borderId="93" xfId="0" applyNumberFormat="1" applyFont="1" applyFill="1" applyBorder="1" applyAlignment="1">
      <alignment horizontal="center" vertical="center" wrapText="1"/>
    </xf>
    <xf numFmtId="165" fontId="6" fillId="2" borderId="94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49" fontId="4" fillId="2" borderId="69" xfId="0" applyNumberFormat="1" applyFont="1" applyFill="1" applyBorder="1" applyAlignment="1">
      <alignment horizontal="left" vertical="center" wrapText="1" indent="2"/>
    </xf>
    <xf numFmtId="49" fontId="4" fillId="2" borderId="0" xfId="0" applyNumberFormat="1" applyFont="1" applyFill="1" applyBorder="1" applyAlignment="1">
      <alignment horizontal="left" vertical="center" wrapText="1" indent="2"/>
    </xf>
    <xf numFmtId="49" fontId="4" fillId="2" borderId="83" xfId="0" applyNumberFormat="1" applyFont="1" applyFill="1" applyBorder="1" applyAlignment="1">
      <alignment horizontal="left" vertical="center" wrapText="1" indent="2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166" fontId="8" fillId="3" borderId="23" xfId="2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2" fontId="8" fillId="3" borderId="24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80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4" xfId="0" applyNumberFormat="1" applyFont="1" applyFill="1" applyBorder="1" applyAlignment="1">
      <alignment horizontal="center" vertical="center"/>
    </xf>
    <xf numFmtId="165" fontId="6" fillId="2" borderId="92" xfId="0" applyNumberFormat="1" applyFont="1" applyFill="1" applyBorder="1" applyAlignment="1">
      <alignment horizontal="center" vertical="center" wrapText="1"/>
    </xf>
    <xf numFmtId="0" fontId="4" fillId="3" borderId="87" xfId="0" applyFont="1" applyFill="1" applyBorder="1" applyAlignment="1">
      <alignment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indent="3"/>
    </xf>
    <xf numFmtId="2" fontId="4" fillId="2" borderId="85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left" vertical="center" wrapText="1" indent="3"/>
    </xf>
    <xf numFmtId="0" fontId="4" fillId="3" borderId="41" xfId="0" applyFont="1" applyFill="1" applyBorder="1" applyAlignment="1">
      <alignment horizontal="left" vertical="center" wrapText="1"/>
    </xf>
    <xf numFmtId="2" fontId="4" fillId="3" borderId="85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2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3" borderId="5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/>
    </xf>
    <xf numFmtId="4" fontId="4" fillId="3" borderId="84" xfId="0" applyNumberFormat="1" applyFont="1" applyFill="1" applyBorder="1" applyAlignment="1">
      <alignment horizontal="center" vertical="center"/>
    </xf>
    <xf numFmtId="4" fontId="4" fillId="2" borderId="84" xfId="0" applyNumberFormat="1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center" vertical="center"/>
    </xf>
    <xf numFmtId="4" fontId="4" fillId="2" borderId="54" xfId="0" applyNumberFormat="1" applyFont="1" applyFill="1" applyBorder="1" applyAlignment="1">
      <alignment horizontal="center" vertical="center"/>
    </xf>
    <xf numFmtId="4" fontId="4" fillId="3" borderId="47" xfId="0" applyNumberFormat="1" applyFont="1" applyFill="1" applyBorder="1" applyAlignment="1">
      <alignment horizontal="center" vertical="center"/>
    </xf>
    <xf numFmtId="4" fontId="6" fillId="2" borderId="39" xfId="0" quotePrefix="1" applyNumberFormat="1" applyFont="1" applyFill="1" applyBorder="1" applyAlignment="1">
      <alignment horizontal="center" vertical="center"/>
    </xf>
    <xf numFmtId="4" fontId="4" fillId="3" borderId="27" xfId="0" quotePrefix="1" applyNumberFormat="1" applyFont="1" applyFill="1" applyBorder="1" applyAlignment="1">
      <alignment horizontal="center" vertical="center"/>
    </xf>
    <xf numFmtId="4" fontId="6" fillId="2" borderId="47" xfId="0" quotePrefix="1" applyNumberFormat="1" applyFont="1" applyFill="1" applyBorder="1" applyAlignment="1">
      <alignment horizontal="center" vertical="center"/>
    </xf>
    <xf numFmtId="4" fontId="4" fillId="3" borderId="84" xfId="0" quotePrefix="1" applyNumberFormat="1" applyFont="1" applyFill="1" applyBorder="1" applyAlignment="1">
      <alignment horizontal="center" vertical="center"/>
    </xf>
    <xf numFmtId="4" fontId="4" fillId="2" borderId="56" xfId="0" applyNumberFormat="1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left" vertical="center" wrapText="1"/>
    </xf>
    <xf numFmtId="4" fontId="4" fillId="2" borderId="57" xfId="0" applyNumberFormat="1" applyFont="1" applyFill="1" applyBorder="1" applyAlignment="1">
      <alignment horizontal="center" vertical="center"/>
    </xf>
    <xf numFmtId="4" fontId="4" fillId="3" borderId="39" xfId="0" quotePrefix="1" applyNumberFormat="1" applyFont="1" applyFill="1" applyBorder="1" applyAlignment="1">
      <alignment horizontal="center" vertical="center"/>
    </xf>
    <xf numFmtId="4" fontId="4" fillId="3" borderId="47" xfId="0" quotePrefix="1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17" fillId="2" borderId="36" xfId="0" applyFont="1" applyFill="1" applyBorder="1" applyAlignment="1">
      <alignment horizontal="left" vertical="center" wrapText="1"/>
    </xf>
    <xf numFmtId="3" fontId="17" fillId="2" borderId="36" xfId="0" applyNumberFormat="1" applyFont="1" applyFill="1" applyBorder="1" applyAlignment="1">
      <alignment horizontal="center" vertical="center"/>
    </xf>
    <xf numFmtId="3" fontId="17" fillId="2" borderId="50" xfId="0" applyNumberFormat="1" applyFont="1" applyFill="1" applyBorder="1" applyAlignment="1">
      <alignment horizontal="center" vertical="center"/>
    </xf>
    <xf numFmtId="3" fontId="17" fillId="2" borderId="38" xfId="0" applyNumberFormat="1" applyFont="1" applyFill="1" applyBorder="1" applyAlignment="1">
      <alignment horizontal="center" vertical="center"/>
    </xf>
    <xf numFmtId="3" fontId="17" fillId="2" borderId="39" xfId="0" applyNumberFormat="1" applyFont="1" applyFill="1" applyBorder="1" applyAlignment="1">
      <alignment horizontal="center" vertical="center"/>
    </xf>
    <xf numFmtId="3" fontId="16" fillId="2" borderId="61" xfId="0" applyNumberFormat="1" applyFon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16" fillId="2" borderId="62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3" borderId="44" xfId="0" applyFont="1" applyFill="1" applyBorder="1"/>
    <xf numFmtId="0" fontId="16" fillId="3" borderId="69" xfId="0" applyFont="1" applyFill="1" applyBorder="1" applyAlignment="1">
      <alignment horizontal="center" vertical="center"/>
    </xf>
    <xf numFmtId="0" fontId="16" fillId="3" borderId="48" xfId="0" applyFont="1" applyFill="1" applyBorder="1"/>
    <xf numFmtId="0" fontId="16" fillId="3" borderId="67" xfId="0" applyFont="1" applyFill="1" applyBorder="1"/>
    <xf numFmtId="0" fontId="16" fillId="3" borderId="28" xfId="0" applyFont="1" applyFill="1" applyBorder="1" applyAlignment="1">
      <alignment horizontal="center" vertical="center" wrapText="1"/>
    </xf>
    <xf numFmtId="16" fontId="16" fillId="3" borderId="5" xfId="0" applyNumberFormat="1" applyFont="1" applyFill="1" applyBorder="1" applyAlignment="1">
      <alignment horizontal="center" vertical="center" wrapText="1"/>
    </xf>
    <xf numFmtId="16" fontId="16" fillId="3" borderId="6" xfId="0" applyNumberFormat="1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16" fillId="2" borderId="60" xfId="0" applyFont="1" applyFill="1" applyBorder="1" applyAlignment="1">
      <alignment horizontal="left" vertical="center" wrapText="1"/>
    </xf>
    <xf numFmtId="3" fontId="16" fillId="2" borderId="60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 wrapText="1"/>
    </xf>
    <xf numFmtId="3" fontId="16" fillId="2" borderId="18" xfId="0" applyNumberFormat="1" applyFont="1" applyFill="1" applyBorder="1" applyAlignment="1">
      <alignment horizontal="center" vertical="center"/>
    </xf>
    <xf numFmtId="0" fontId="16" fillId="2" borderId="34" xfId="0" applyFont="1" applyFill="1" applyBorder="1"/>
    <xf numFmtId="3" fontId="16" fillId="2" borderId="34" xfId="0" applyNumberFormat="1" applyFont="1" applyFill="1" applyBorder="1" applyAlignment="1">
      <alignment horizontal="center" vertical="center"/>
    </xf>
    <xf numFmtId="0" fontId="16" fillId="2" borderId="18" xfId="0" applyFont="1" applyFill="1" applyBorder="1"/>
    <xf numFmtId="16" fontId="16" fillId="2" borderId="18" xfId="0" applyNumberFormat="1" applyFont="1" applyFill="1" applyBorder="1"/>
    <xf numFmtId="0" fontId="16" fillId="2" borderId="33" xfId="0" applyFont="1" applyFill="1" applyBorder="1"/>
    <xf numFmtId="3" fontId="16" fillId="2" borderId="33" xfId="0" applyNumberFormat="1" applyFont="1" applyFill="1" applyBorder="1" applyAlignment="1">
      <alignment horizontal="center" vertical="center"/>
    </xf>
    <xf numFmtId="3" fontId="16" fillId="2" borderId="0" xfId="0" applyNumberFormat="1" applyFont="1" applyFill="1"/>
    <xf numFmtId="2" fontId="0" fillId="2" borderId="0" xfId="0" applyNumberFormat="1" applyFont="1" applyFill="1" applyAlignment="1">
      <alignment horizontal="center" vertical="center"/>
    </xf>
    <xf numFmtId="0" fontId="4" fillId="2" borderId="6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165" fontId="6" fillId="6" borderId="56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165" fontId="6" fillId="6" borderId="56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/>
    </xf>
    <xf numFmtId="165" fontId="4" fillId="6" borderId="80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82" xfId="0" applyNumberFormat="1" applyFont="1" applyFill="1" applyBorder="1" applyAlignment="1">
      <alignment horizontal="left" vertical="center" wrapText="1"/>
    </xf>
    <xf numFmtId="3" fontId="4" fillId="6" borderId="78" xfId="0" applyNumberFormat="1" applyFont="1" applyFill="1" applyBorder="1" applyAlignment="1">
      <alignment horizontal="center" vertical="center"/>
    </xf>
    <xf numFmtId="165" fontId="4" fillId="6" borderId="72" xfId="0" applyNumberFormat="1" applyFont="1" applyFill="1" applyBorder="1" applyAlignment="1">
      <alignment horizontal="center" vertical="center"/>
    </xf>
    <xf numFmtId="3" fontId="4" fillId="6" borderId="82" xfId="0" applyNumberFormat="1" applyFont="1" applyFill="1" applyBorder="1" applyAlignment="1">
      <alignment horizontal="center" vertical="center"/>
    </xf>
    <xf numFmtId="49" fontId="5" fillId="2" borderId="96" xfId="0" applyNumberFormat="1" applyFont="1" applyFill="1" applyBorder="1" applyAlignment="1">
      <alignment horizontal="left" vertical="center" wrapText="1" indent="1"/>
    </xf>
    <xf numFmtId="3" fontId="5" fillId="2" borderId="97" xfId="0" applyNumberFormat="1" applyFont="1" applyFill="1" applyBorder="1" applyAlignment="1">
      <alignment horizontal="center" vertical="center" wrapText="1"/>
    </xf>
    <xf numFmtId="165" fontId="5" fillId="2" borderId="97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3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3" fontId="16" fillId="3" borderId="16" xfId="0" applyNumberFormat="1" applyFont="1" applyFill="1" applyBorder="1" applyAlignment="1">
      <alignment horizontal="center" vertical="center"/>
    </xf>
    <xf numFmtId="3" fontId="16" fillId="3" borderId="17" xfId="0" applyNumberFormat="1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left" vertical="center" wrapText="1"/>
    </xf>
    <xf numFmtId="3" fontId="16" fillId="3" borderId="71" xfId="0" applyNumberFormat="1" applyFont="1" applyFill="1" applyBorder="1" applyAlignment="1">
      <alignment horizontal="center" vertical="center"/>
    </xf>
    <xf numFmtId="3" fontId="16" fillId="3" borderId="72" xfId="0" applyNumberFormat="1" applyFont="1" applyFill="1" applyBorder="1" applyAlignment="1">
      <alignment horizontal="center" vertical="center"/>
    </xf>
    <xf numFmtId="0" fontId="17" fillId="3" borderId="70" xfId="0" applyFont="1" applyFill="1" applyBorder="1"/>
    <xf numFmtId="3" fontId="16" fillId="3" borderId="71" xfId="0" applyNumberFormat="1" applyFont="1" applyFill="1" applyBorder="1"/>
    <xf numFmtId="0" fontId="18" fillId="2" borderId="67" xfId="0" applyFont="1" applyFill="1" applyBorder="1" applyAlignment="1">
      <alignment horizontal="left" vertical="center" wrapText="1" indent="3"/>
    </xf>
    <xf numFmtId="3" fontId="14" fillId="2" borderId="50" xfId="0" applyNumberFormat="1" applyFont="1" applyFill="1" applyBorder="1" applyAlignment="1">
      <alignment horizontal="center" vertical="center"/>
    </xf>
    <xf numFmtId="3" fontId="14" fillId="2" borderId="58" xfId="0" applyNumberFormat="1" applyFont="1" applyFill="1" applyBorder="1" applyAlignment="1">
      <alignment horizontal="center" vertical="center"/>
    </xf>
    <xf numFmtId="3" fontId="14" fillId="2" borderId="68" xfId="0" applyNumberFormat="1" applyFont="1" applyFill="1" applyBorder="1" applyAlignment="1">
      <alignment horizontal="center" vertical="center"/>
    </xf>
    <xf numFmtId="164" fontId="14" fillId="2" borderId="39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3" xfId="0" applyNumberFormat="1" applyFont="1" applyFill="1" applyBorder="1" applyAlignment="1">
      <alignment horizontal="center"/>
    </xf>
    <xf numFmtId="3" fontId="8" fillId="2" borderId="10" xfId="0" quotePrefix="1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3" fontId="19" fillId="2" borderId="30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 wrapText="1"/>
    </xf>
    <xf numFmtId="3" fontId="19" fillId="2" borderId="29" xfId="0" applyNumberFormat="1" applyFont="1" applyFill="1" applyBorder="1" applyAlignment="1">
      <alignment horizontal="center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2" borderId="27" xfId="0" applyNumberFormat="1" applyFont="1" applyFill="1" applyBorder="1" applyAlignment="1">
      <alignment horizontal="center" vertical="center"/>
    </xf>
    <xf numFmtId="3" fontId="19" fillId="2" borderId="85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3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0" fillId="3" borderId="44" xfId="0" applyFont="1" applyFill="1" applyBorder="1"/>
    <xf numFmtId="3" fontId="19" fillId="2" borderId="32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3" fontId="19" fillId="2" borderId="18" xfId="0" applyNumberFormat="1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horizontal="center" vertical="center"/>
    </xf>
    <xf numFmtId="0" fontId="0" fillId="3" borderId="44" xfId="0" applyFill="1" applyBorder="1"/>
    <xf numFmtId="0" fontId="19" fillId="3" borderId="64" xfId="0" applyFont="1" applyFill="1" applyBorder="1" applyAlignment="1">
      <alignment horizontal="left" vertical="center"/>
    </xf>
    <xf numFmtId="0" fontId="19" fillId="3" borderId="69" xfId="0" applyFont="1" applyFill="1" applyBorder="1" applyAlignment="1">
      <alignment horizontal="left" vertical="center"/>
    </xf>
    <xf numFmtId="0" fontId="19" fillId="3" borderId="88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9" fillId="3" borderId="95" xfId="0" applyFont="1" applyFill="1" applyBorder="1" applyAlignment="1">
      <alignment horizontal="center" vertical="center"/>
    </xf>
    <xf numFmtId="0" fontId="19" fillId="3" borderId="69" xfId="0" applyFont="1" applyFill="1" applyBorder="1" applyAlignment="1">
      <alignment horizontal="center" vertical="center"/>
    </xf>
    <xf numFmtId="0" fontId="19" fillId="3" borderId="67" xfId="0" applyFont="1" applyFill="1" applyBorder="1" applyAlignment="1">
      <alignment horizontal="center" vertical="center"/>
    </xf>
    <xf numFmtId="0" fontId="0" fillId="3" borderId="65" xfId="0" applyFont="1" applyFill="1" applyBorder="1"/>
    <xf numFmtId="0" fontId="0" fillId="3" borderId="66" xfId="0" applyFont="1" applyFill="1" applyBorder="1"/>
    <xf numFmtId="0" fontId="0" fillId="2" borderId="83" xfId="0" applyFill="1" applyBorder="1"/>
    <xf numFmtId="3" fontId="4" fillId="2" borderId="27" xfId="0" applyNumberFormat="1" applyFont="1" applyFill="1" applyBorder="1" applyAlignment="1">
      <alignment horizontal="center" vertical="center"/>
    </xf>
    <xf numFmtId="0" fontId="0" fillId="3" borderId="57" xfId="0" applyFill="1" applyBorder="1"/>
    <xf numFmtId="0" fontId="0" fillId="3" borderId="56" xfId="0" applyFill="1" applyBorder="1"/>
    <xf numFmtId="1" fontId="4" fillId="2" borderId="0" xfId="0" applyNumberFormat="1" applyFont="1" applyFill="1"/>
    <xf numFmtId="2" fontId="10" fillId="2" borderId="10" xfId="0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164" fontId="16" fillId="2" borderId="0" xfId="0" applyNumberFormat="1" applyFont="1" applyFill="1" applyAlignment="1">
      <alignment horizontal="center" vertical="center"/>
    </xf>
    <xf numFmtId="0" fontId="17" fillId="2" borderId="15" xfId="0" applyFont="1" applyFill="1" applyBorder="1" applyAlignment="1">
      <alignment horizontal="left" vertical="center" wrapText="1"/>
    </xf>
    <xf numFmtId="3" fontId="16" fillId="2" borderId="16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left" vertical="center" wrapText="1"/>
    </xf>
    <xf numFmtId="3" fontId="16" fillId="2" borderId="71" xfId="0" applyNumberFormat="1" applyFon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horizontal="center" vertical="center"/>
    </xf>
    <xf numFmtId="0" fontId="17" fillId="2" borderId="70" xfId="0" applyFont="1" applyFill="1" applyBorder="1"/>
    <xf numFmtId="3" fontId="16" fillId="2" borderId="71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3" borderId="32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3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9" xfId="0" applyNumberFormat="1" applyFont="1" applyFill="1" applyBorder="1" applyAlignment="1">
      <alignment horizontal="left" vertical="center" wrapText="1" indent="5"/>
    </xf>
    <xf numFmtId="49" fontId="4" fillId="2" borderId="73" xfId="0" applyNumberFormat="1" applyFont="1" applyFill="1" applyBorder="1" applyAlignment="1">
      <alignment horizontal="left" vertical="center" wrapText="1" indent="5"/>
    </xf>
    <xf numFmtId="0" fontId="4" fillId="3" borderId="31" xfId="0" applyFont="1" applyFill="1" applyBorder="1" applyAlignment="1">
      <alignment horizontal="center" vertical="center"/>
    </xf>
    <xf numFmtId="3" fontId="4" fillId="2" borderId="95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165" fontId="6" fillId="2" borderId="52" xfId="0" applyNumberFormat="1" applyFont="1" applyFill="1" applyBorder="1" applyAlignment="1">
      <alignment horizontal="center" vertical="center"/>
    </xf>
    <xf numFmtId="165" fontId="4" fillId="2" borderId="84" xfId="0" applyNumberFormat="1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/>
    </xf>
    <xf numFmtId="165" fontId="4" fillId="2" borderId="90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 vertical="center"/>
    </xf>
    <xf numFmtId="165" fontId="4" fillId="2" borderId="53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left" vertical="center" wrapText="1" indent="2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left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6" fillId="2" borderId="34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3" fontId="4" fillId="2" borderId="80" xfId="0" applyNumberFormat="1" applyFont="1" applyFill="1" applyBorder="1" applyAlignment="1">
      <alignment horizontal="center" vertical="center"/>
    </xf>
    <xf numFmtId="3" fontId="4" fillId="2" borderId="50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/>
    </xf>
    <xf numFmtId="165" fontId="4" fillId="2" borderId="54" xfId="0" applyNumberFormat="1" applyFont="1" applyFill="1" applyBorder="1" applyAlignment="1">
      <alignment horizontal="center"/>
    </xf>
    <xf numFmtId="165" fontId="6" fillId="2" borderId="90" xfId="0" applyNumberFormat="1" applyFont="1" applyFill="1" applyBorder="1" applyAlignment="1">
      <alignment horizontal="center" vertical="center"/>
    </xf>
    <xf numFmtId="165" fontId="4" fillId="2" borderId="47" xfId="0" applyNumberFormat="1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2" fontId="9" fillId="2" borderId="28" xfId="0" applyNumberFormat="1" applyFont="1" applyFill="1" applyBorder="1" applyAlignment="1">
      <alignment horizontal="left" vertical="center" wrapText="1"/>
    </xf>
    <xf numFmtId="2" fontId="8" fillId="3" borderId="64" xfId="0" applyNumberFormat="1" applyFont="1" applyFill="1" applyBorder="1" applyAlignment="1">
      <alignment horizontal="left" vertical="center" wrapText="1"/>
    </xf>
    <xf numFmtId="2" fontId="8" fillId="3" borderId="65" xfId="0" applyNumberFormat="1" applyFont="1" applyFill="1" applyBorder="1" applyAlignment="1">
      <alignment horizontal="left" vertical="center" wrapText="1"/>
    </xf>
    <xf numFmtId="3" fontId="4" fillId="3" borderId="65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3" fontId="8" fillId="2" borderId="8" xfId="0" quotePrefix="1" applyNumberFormat="1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left" vertical="center" wrapText="1"/>
    </xf>
    <xf numFmtId="0" fontId="22" fillId="0" borderId="26" xfId="5" quotePrefix="1" applyFont="1" applyBorder="1" applyAlignment="1">
      <alignment horizontal="center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 wrapText="1"/>
    </xf>
    <xf numFmtId="0" fontId="22" fillId="0" borderId="1" xfId="5" quotePrefix="1" applyFont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10" xfId="0" quotePrefix="1" applyNumberFormat="1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3" fontId="4" fillId="2" borderId="10" xfId="0" quotePrefix="1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10" xfId="0" quotePrefix="1" applyNumberFormat="1" applyFont="1" applyFill="1" applyBorder="1" applyAlignment="1">
      <alignment horizontal="center"/>
    </xf>
    <xf numFmtId="3" fontId="4" fillId="2" borderId="13" xfId="0" quotePrefix="1" applyNumberFormat="1" applyFont="1" applyFill="1" applyBorder="1" applyAlignment="1">
      <alignment horizontal="center"/>
    </xf>
    <xf numFmtId="165" fontId="10" fillId="2" borderId="26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/>
    <xf numFmtId="165" fontId="4" fillId="2" borderId="12" xfId="0" applyNumberFormat="1" applyFont="1" applyFill="1" applyBorder="1"/>
    <xf numFmtId="168" fontId="4" fillId="2" borderId="10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8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5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" fontId="0" fillId="2" borderId="0" xfId="0" applyNumberFormat="1" applyFont="1" applyFill="1"/>
    <xf numFmtId="0" fontId="5" fillId="2" borderId="0" xfId="0" applyFont="1" applyFill="1"/>
    <xf numFmtId="2" fontId="6" fillId="2" borderId="50" xfId="0" applyNumberFormat="1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left" vertical="center" wrapText="1"/>
    </xf>
    <xf numFmtId="2" fontId="6" fillId="3" borderId="11" xfId="0" applyNumberFormat="1" applyFont="1" applyFill="1" applyBorder="1" applyAlignment="1">
      <alignment horizontal="center" vertical="center"/>
    </xf>
    <xf numFmtId="4" fontId="6" fillId="3" borderId="54" xfId="0" applyNumberFormat="1" applyFont="1" applyFill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0" fontId="5" fillId="2" borderId="100" xfId="0" applyFont="1" applyFill="1" applyBorder="1" applyAlignment="1">
      <alignment horizontal="center" vertical="center" wrapText="1"/>
    </xf>
    <xf numFmtId="164" fontId="5" fillId="2" borderId="102" xfId="0" applyNumberFormat="1" applyFont="1" applyFill="1" applyBorder="1" applyAlignment="1">
      <alignment horizontal="center" vertical="center"/>
    </xf>
    <xf numFmtId="164" fontId="5" fillId="2" borderId="103" xfId="0" applyNumberFormat="1" applyFont="1" applyFill="1" applyBorder="1" applyAlignment="1">
      <alignment horizontal="center" vertical="center"/>
    </xf>
    <xf numFmtId="164" fontId="5" fillId="2" borderId="101" xfId="0" applyNumberFormat="1" applyFont="1" applyFill="1" applyBorder="1" applyAlignment="1">
      <alignment horizontal="center" vertical="center"/>
    </xf>
    <xf numFmtId="164" fontId="5" fillId="2" borderId="100" xfId="0" applyNumberFormat="1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 wrapText="1"/>
    </xf>
    <xf numFmtId="164" fontId="5" fillId="2" borderId="82" xfId="0" applyNumberFormat="1" applyFont="1" applyFill="1" applyBorder="1" applyAlignment="1">
      <alignment horizontal="center" vertical="center"/>
    </xf>
    <xf numFmtId="164" fontId="5" fillId="2" borderId="106" xfId="0" applyNumberFormat="1" applyFont="1" applyFill="1" applyBorder="1" applyAlignment="1">
      <alignment horizontal="center" vertical="center"/>
    </xf>
    <xf numFmtId="164" fontId="5" fillId="2" borderId="104" xfId="0" applyNumberFormat="1" applyFont="1" applyFill="1" applyBorder="1" applyAlignment="1">
      <alignment horizontal="center" vertical="center"/>
    </xf>
    <xf numFmtId="164" fontId="5" fillId="2" borderId="105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/>
    </xf>
    <xf numFmtId="0" fontId="25" fillId="3" borderId="46" xfId="0" applyFont="1" applyFill="1" applyBorder="1"/>
    <xf numFmtId="0" fontId="25" fillId="3" borderId="4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87" xfId="0" applyFont="1" applyFill="1" applyBorder="1" applyAlignment="1">
      <alignment horizontal="center" vertical="center" wrapText="1"/>
    </xf>
    <xf numFmtId="0" fontId="23" fillId="3" borderId="50" xfId="0" applyFont="1" applyFill="1" applyBorder="1" applyAlignment="1">
      <alignment horizontal="center" vertical="center" wrapText="1"/>
    </xf>
    <xf numFmtId="0" fontId="23" fillId="3" borderId="66" xfId="0" applyFont="1" applyFill="1" applyBorder="1" applyAlignment="1">
      <alignment horizontal="center" vertical="center" wrapText="1"/>
    </xf>
    <xf numFmtId="0" fontId="23" fillId="3" borderId="83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3" borderId="67" xfId="0" applyFont="1" applyFill="1" applyBorder="1" applyAlignment="1">
      <alignment horizontal="center" vertical="center"/>
    </xf>
    <xf numFmtId="14" fontId="4" fillId="3" borderId="85" xfId="0" applyNumberFormat="1" applyFont="1" applyFill="1" applyBorder="1" applyAlignment="1">
      <alignment horizontal="center" vertical="center" wrapText="1"/>
    </xf>
    <xf numFmtId="14" fontId="4" fillId="3" borderId="27" xfId="0" applyNumberFormat="1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6" fillId="3" borderId="65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left" vertical="center" wrapText="1"/>
    </xf>
    <xf numFmtId="16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10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14" fillId="3" borderId="104" xfId="0" applyFont="1" applyFill="1" applyBorder="1" applyAlignment="1">
      <alignment horizontal="left" vertical="center" wrapText="1"/>
    </xf>
    <xf numFmtId="16" fontId="4" fillId="3" borderId="35" xfId="0" applyNumberFormat="1" applyFont="1" applyFill="1" applyBorder="1" applyAlignment="1">
      <alignment horizontal="left" vertical="center" wrapText="1"/>
    </xf>
    <xf numFmtId="16" fontId="4" fillId="3" borderId="30" xfId="0" applyNumberFormat="1" applyFont="1" applyFill="1" applyBorder="1" applyAlignment="1">
      <alignment horizontal="left" vertical="center" wrapText="1"/>
    </xf>
    <xf numFmtId="16" fontId="4" fillId="3" borderId="31" xfId="0" applyNumberFormat="1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87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16" fontId="4" fillId="3" borderId="12" xfId="0" applyNumberFormat="1" applyFont="1" applyFill="1" applyBorder="1" applyAlignment="1">
      <alignment horizontal="left" vertical="center" wrapText="1"/>
    </xf>
    <xf numFmtId="16" fontId="4" fillId="3" borderId="101" xfId="0" applyNumberFormat="1" applyFont="1" applyFill="1" applyBorder="1" applyAlignment="1">
      <alignment horizontal="left" vertical="center" wrapText="1"/>
    </xf>
    <xf numFmtId="0" fontId="14" fillId="3" borderId="101" xfId="0" applyFont="1" applyFill="1" applyBorder="1" applyAlignment="1">
      <alignment horizontal="left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21" fillId="0" borderId="51" xfId="5" quotePrefix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1" fillId="0" borderId="51" xfId="7" quotePrefix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2" fontId="8" fillId="3" borderId="23" xfId="0" applyNumberFormat="1" applyFont="1" applyFill="1" applyBorder="1" applyAlignment="1">
      <alignment horizontal="center" vertical="center" wrapText="1"/>
    </xf>
    <xf numFmtId="2" fontId="8" fillId="3" borderId="38" xfId="0" applyNumberFormat="1" applyFont="1" applyFill="1" applyBorder="1" applyAlignment="1">
      <alignment horizontal="center" vertical="center" wrapText="1"/>
    </xf>
    <xf numFmtId="0" fontId="21" fillId="0" borderId="99" xfId="5" quotePrefix="1" applyBorder="1" applyAlignment="1">
      <alignment horizontal="left" vertical="center" wrapText="1"/>
    </xf>
    <xf numFmtId="0" fontId="0" fillId="0" borderId="98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2" fillId="0" borderId="51" xfId="6" quotePrefix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1" fillId="0" borderId="22" xfId="5" quotePrefix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/>
    <xf numFmtId="0" fontId="8" fillId="3" borderId="90" xfId="0" applyFont="1" applyFill="1" applyBorder="1" applyAlignment="1">
      <alignment horizontal="center" vertical="center" wrapText="1"/>
    </xf>
    <xf numFmtId="0" fontId="4" fillId="3" borderId="47" xfId="0" applyFont="1" applyFill="1" applyBorder="1"/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4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</cellXfs>
  <cellStyles count="8">
    <cellStyle name="Dziesiętny" xfId="2" builtinId="3"/>
    <cellStyle name="Normalny" xfId="0" builtinId="0"/>
    <cellStyle name="Procentowy" xfId="3" builtinId="5"/>
    <cellStyle name="S10" xfId="6"/>
    <cellStyle name="S11" xfId="7"/>
    <cellStyle name="S14" xfId="4"/>
    <cellStyle name="S6" xfId="1"/>
    <cellStyle name="S8" xfId="5"/>
  </cellStyles>
  <dxfs count="0"/>
  <tableStyles count="0" defaultTableStyle="TableStyleMedium2" defaultPivotStyle="PivotStyleLight16"/>
  <colors>
    <mruColors>
      <color rgb="FF5C1A1C"/>
      <color rgb="FF163F60"/>
      <color rgb="FF441A5C"/>
      <color rgb="FFDE3500"/>
      <color rgb="FFB12A0F"/>
      <color rgb="FF8E3232"/>
      <color rgb="FF794D73"/>
      <color rgb="FFE7E2EE"/>
      <color rgb="FFF1EFF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3.0618508074539225E-2"/>
          <c:w val="0.85075013211000872"/>
          <c:h val="0.88235295732208574"/>
        </c:manualLayout>
      </c:layout>
      <c:lineChart>
        <c:grouping val="standard"/>
        <c:varyColors val="0"/>
        <c:ser>
          <c:idx val="0"/>
          <c:order val="0"/>
          <c:tx>
            <c:strRef>
              <c:f>'T.XIV A'!$P$8</c:f>
              <c:strCache>
                <c:ptCount val="1"/>
                <c:pt idx="0">
                  <c:v>18-34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685313876696554E-2"/>
                  <c:y val="-5.10643803407484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2.264151327826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A'!$P$9:$P$10</c:f>
              <c:numCache>
                <c:formatCode>#,##0</c:formatCode>
                <c:ptCount val="2"/>
                <c:pt idx="0">
                  <c:v>22249</c:v>
                </c:pt>
                <c:pt idx="1">
                  <c:v>13219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'T.XIV A'!$Q$8</c:f>
              <c:strCache>
                <c:ptCount val="1"/>
                <c:pt idx="0">
                  <c:v>35-54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 w="6350"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48950991192611E-2"/>
                  <c:y val="-3.30827067669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3.55795208658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A'!$Q$9:$Q$10</c:f>
              <c:numCache>
                <c:formatCode>#,##0</c:formatCode>
                <c:ptCount val="2"/>
                <c:pt idx="0">
                  <c:v>15616</c:v>
                </c:pt>
                <c:pt idx="1">
                  <c:v>18205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'T.XIV A'!$R$8</c:f>
              <c:strCache>
                <c:ptCount val="1"/>
                <c:pt idx="0">
                  <c:v>55 i więcej</c:v>
                </c:pt>
              </c:strCache>
            </c:strRef>
          </c:tx>
          <c:spPr>
            <a:ln w="57150" cmpd="sng">
              <a:solidFill>
                <a:srgbClr val="5C1A1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587411894311333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230765418712328E-2"/>
                  <c:y val="-3.234501896895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A'!$R$9:$R$10</c:f>
              <c:numCache>
                <c:formatCode>#,##0</c:formatCode>
                <c:ptCount val="2"/>
                <c:pt idx="0">
                  <c:v>4651</c:v>
                </c:pt>
                <c:pt idx="1">
                  <c:v>7666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15168"/>
        <c:axId val="90216704"/>
      </c:lineChart>
      <c:catAx>
        <c:axId val="902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0216704"/>
        <c:crosses val="autoZero"/>
        <c:auto val="1"/>
        <c:lblAlgn val="ctr"/>
        <c:lblOffset val="100"/>
        <c:noMultiLvlLbl val="0"/>
      </c:catAx>
      <c:valAx>
        <c:axId val="90216704"/>
        <c:scaling>
          <c:orientation val="minMax"/>
          <c:max val="30000"/>
          <c:min val="0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0215168"/>
        <c:crosses val="autoZero"/>
        <c:crossBetween val="midCat"/>
        <c:majorUnit val="2000"/>
        <c:minorUnit val="1000"/>
      </c:valAx>
    </c:plotArea>
    <c:legend>
      <c:legendPos val="r"/>
      <c:layout>
        <c:manualLayout>
          <c:xMode val="edge"/>
          <c:yMode val="edge"/>
          <c:x val="0.2207093650840061"/>
          <c:y val="2.116156533064946E-3"/>
          <c:w val="0.61328018207806934"/>
          <c:h val="8.4958617014978394E-2"/>
        </c:manualLayout>
      </c:layout>
      <c:overlay val="0"/>
      <c:txPr>
        <a:bodyPr/>
        <a:lstStyle/>
        <a:p>
          <a:pPr>
            <a:defRPr sz="12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885933696254315E-2"/>
          <c:y val="2.5747122708354071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T.XXII!$G$16:$G$29</c:f>
              <c:strCache>
                <c:ptCount val="1"/>
                <c:pt idx="0">
                  <c:v>2004 2005 2006 2007 2008 2009 2010 2011 2012 2013 2014 2015 2016 2017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20000"/>
                    <a:lumOff val="80000"/>
                  </a:schemeClr>
                </a:gs>
                <a:gs pos="83000">
                  <a:schemeClr val="accent4">
                    <a:lumMod val="50000"/>
                  </a:schemeClr>
                </a:gs>
                <a:gs pos="12000">
                  <a:schemeClr val="accent4">
                    <a:lumMod val="40000"/>
                    <a:lumOff val="60000"/>
                  </a:schemeClr>
                </a:gs>
                <a:gs pos="99000">
                  <a:schemeClr val="accent4">
                    <a:lumMod val="75000"/>
                  </a:scheme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367983456790394E-2"/>
                  <c:y val="4.1088187418709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808083282203079E-4"/>
                  <c:y val="-1.0270938538943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694153250317907E-2"/>
                  <c:y val="-7.217614118709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380941500617608E-3"/>
                  <c:y val="2.84626586614335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865386973651963E-3"/>
                  <c:y val="1.9143334233633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3542739334239372E-2"/>
                  <c:y val="4.0093552662352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+mj-lt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T.XXII!$G$16:$G$29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T.XXII!$H$16:$H$29</c:f>
              <c:numCache>
                <c:formatCode>#,##0</c:formatCode>
                <c:ptCount val="14"/>
                <c:pt idx="0">
                  <c:v>40346</c:v>
                </c:pt>
                <c:pt idx="1">
                  <c:v>41016</c:v>
                </c:pt>
                <c:pt idx="2">
                  <c:v>48932</c:v>
                </c:pt>
                <c:pt idx="3">
                  <c:v>49327</c:v>
                </c:pt>
                <c:pt idx="4">
                  <c:v>51046</c:v>
                </c:pt>
                <c:pt idx="5">
                  <c:v>47263</c:v>
                </c:pt>
                <c:pt idx="6">
                  <c:v>57481</c:v>
                </c:pt>
                <c:pt idx="7">
                  <c:v>42554</c:v>
                </c:pt>
                <c:pt idx="8">
                  <c:v>48689</c:v>
                </c:pt>
                <c:pt idx="9">
                  <c:v>54304</c:v>
                </c:pt>
                <c:pt idx="10">
                  <c:v>60555</c:v>
                </c:pt>
                <c:pt idx="11">
                  <c:v>61276</c:v>
                </c:pt>
                <c:pt idx="12">
                  <c:v>72410</c:v>
                </c:pt>
                <c:pt idx="13">
                  <c:v>75836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92314624"/>
        <c:axId val="96932608"/>
        <c:axId val="0"/>
      </c:bar3DChart>
      <c:catAx>
        <c:axId val="923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96932608"/>
        <c:crosses val="autoZero"/>
        <c:auto val="0"/>
        <c:lblAlgn val="ctr"/>
        <c:lblOffset val="100"/>
        <c:noMultiLvlLbl val="0"/>
      </c:catAx>
      <c:valAx>
        <c:axId val="96932608"/>
        <c:scaling>
          <c:orientation val="minMax"/>
          <c:max val="73000"/>
          <c:min val="4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2314624"/>
        <c:crosses val="autoZero"/>
        <c:crossBetween val="between"/>
        <c:majorUnit val="1100"/>
        <c:minorUnit val="5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418568341417907E-2"/>
          <c:y val="5.7430420207375057E-2"/>
          <c:w val="0.89335463587556285"/>
          <c:h val="0.82906462929757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T.XXII!$J$9</c:f>
              <c:strCache>
                <c:ptCount val="1"/>
                <c:pt idx="0">
                  <c:v>I półrocze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20000"/>
                    <a:lumOff val="80000"/>
                  </a:schemeClr>
                </a:gs>
                <a:gs pos="83000">
                  <a:schemeClr val="accent4">
                    <a:lumMod val="50000"/>
                  </a:schemeClr>
                </a:gs>
                <a:gs pos="12000">
                  <a:schemeClr val="accent4">
                    <a:lumMod val="40000"/>
                    <a:lumOff val="60000"/>
                  </a:schemeClr>
                </a:gs>
                <a:gs pos="99000">
                  <a:schemeClr val="accent4">
                    <a:lumMod val="75000"/>
                  </a:scheme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Batang" panose="02030600000101010101" pitchFamily="18" charset="-127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T.XXII!$G$11:$G$30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T.XXII!$J$11:$J$30</c:f>
              <c:numCache>
                <c:formatCode>#,##0</c:formatCode>
                <c:ptCount val="20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98702080"/>
        <c:axId val="98703616"/>
        <c:axId val="0"/>
      </c:bar3DChart>
      <c:catAx>
        <c:axId val="987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98703616"/>
        <c:crosses val="autoZero"/>
        <c:auto val="0"/>
        <c:lblAlgn val="ctr"/>
        <c:lblOffset val="100"/>
        <c:noMultiLvlLbl val="0"/>
      </c:catAx>
      <c:valAx>
        <c:axId val="98703616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8702080"/>
        <c:crosses val="autoZero"/>
        <c:crossBetween val="between"/>
        <c:majorUnit val="2000"/>
        <c:minorUnit val="4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418568341417907E-2"/>
          <c:y val="5.7430420207375057E-2"/>
          <c:w val="0.89335463587556285"/>
          <c:h val="0.82906462929757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T.XXII!$J$9</c:f>
              <c:strCache>
                <c:ptCount val="1"/>
                <c:pt idx="0">
                  <c:v>I półrocze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20000"/>
                    <a:lumOff val="80000"/>
                  </a:schemeClr>
                </a:gs>
                <a:gs pos="83000">
                  <a:schemeClr val="accent4">
                    <a:lumMod val="50000"/>
                  </a:schemeClr>
                </a:gs>
                <a:gs pos="12000">
                  <a:schemeClr val="accent4">
                    <a:lumMod val="40000"/>
                    <a:lumOff val="60000"/>
                  </a:schemeClr>
                </a:gs>
                <a:gs pos="99000">
                  <a:schemeClr val="accent4">
                    <a:lumMod val="75000"/>
                  </a:scheme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Batang" panose="02030600000101010101" pitchFamily="18" charset="-127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T.XXII!$G$19:$G$30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T.XXII!$L$19:$L$30</c:f>
              <c:numCache>
                <c:formatCode>#,##0</c:formatCode>
                <c:ptCount val="12"/>
                <c:pt idx="0">
                  <c:v>14414</c:v>
                </c:pt>
                <c:pt idx="1">
                  <c:v>15639</c:v>
                </c:pt>
                <c:pt idx="2">
                  <c:v>16435</c:v>
                </c:pt>
                <c:pt idx="3">
                  <c:v>21368</c:v>
                </c:pt>
                <c:pt idx="4">
                  <c:v>10464</c:v>
                </c:pt>
                <c:pt idx="5">
                  <c:v>12684</c:v>
                </c:pt>
                <c:pt idx="6">
                  <c:v>17521</c:v>
                </c:pt>
                <c:pt idx="7">
                  <c:v>16121</c:v>
                </c:pt>
                <c:pt idx="8">
                  <c:v>16952</c:v>
                </c:pt>
                <c:pt idx="9">
                  <c:v>19558</c:v>
                </c:pt>
                <c:pt idx="10">
                  <c:v>17945</c:v>
                </c:pt>
                <c:pt idx="11">
                  <c:v>12024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98715904"/>
        <c:axId val="98738176"/>
        <c:axId val="0"/>
      </c:bar3DChart>
      <c:catAx>
        <c:axId val="987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98738176"/>
        <c:crosses val="autoZero"/>
        <c:auto val="0"/>
        <c:lblAlgn val="ctr"/>
        <c:lblOffset val="100"/>
        <c:noMultiLvlLbl val="0"/>
      </c:catAx>
      <c:valAx>
        <c:axId val="98738176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8715904"/>
        <c:crosses val="autoZero"/>
        <c:crossBetween val="between"/>
        <c:majorUnit val="2000"/>
        <c:minorUnit val="4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5017882380087105E-2"/>
          <c:y val="3.5334874671610672E-2"/>
          <c:w val="0.92719775103070468"/>
          <c:h val="0.889922065930683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T.XXVII!$L$24</c:f>
              <c:strCache>
                <c:ptCount val="1"/>
                <c:pt idx="0">
                  <c:v>zgłoszenia</c:v>
                </c:pt>
              </c:strCache>
            </c:strRef>
          </c:tx>
          <c:spPr>
            <a:gradFill flip="none" rotWithShape="1">
              <a:gsLst>
                <a:gs pos="0">
                  <a:srgbClr val="98BE9F">
                    <a:alpha val="96000"/>
                    <a:lumMod val="99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934944854031754E-3"/>
                  <c:y val="4.1088161201573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8834937299505E-2"/>
                  <c:y val="-5.5473957040856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554160990300092E-2"/>
                  <c:y val="9.3718086798328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628171478565183E-3"/>
                  <c:y val="4.8398752925466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38976377952764E-3"/>
                  <c:y val="1.218768596395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76594499291486E-2"/>
                  <c:y val="1.055132487845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317458866749004E-2"/>
                  <c:y val="-7.385715402565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697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58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41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41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41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latin typeface="+mj-lt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T.XXVII!$K$28:$K$36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T.XXVII!$L$28:$L$36</c:f>
              <c:numCache>
                <c:formatCode>#,##0</c:formatCode>
                <c:ptCount val="9"/>
                <c:pt idx="0">
                  <c:v>1412</c:v>
                </c:pt>
                <c:pt idx="1">
                  <c:v>2730</c:v>
                </c:pt>
                <c:pt idx="2">
                  <c:v>1273</c:v>
                </c:pt>
                <c:pt idx="3">
                  <c:v>2106</c:v>
                </c:pt>
                <c:pt idx="4">
                  <c:v>1311</c:v>
                </c:pt>
                <c:pt idx="5">
                  <c:v>1204</c:v>
                </c:pt>
                <c:pt idx="6">
                  <c:v>720</c:v>
                </c:pt>
                <c:pt idx="7">
                  <c:v>819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T.XXVII!$M$24</c:f>
              <c:strCache>
                <c:ptCount val="1"/>
                <c:pt idx="0">
                  <c:v>zwolnienia</c:v>
                </c:pt>
              </c:strCache>
            </c:strRef>
          </c:tx>
          <c:spPr>
            <a:gradFill>
              <a:gsLst>
                <a:gs pos="0">
                  <a:schemeClr val="accent4">
                    <a:alpha val="71000"/>
                    <a:lumMod val="98000"/>
                    <a:lumOff val="2000"/>
                  </a:schemeClr>
                </a:gs>
                <a:gs pos="50000">
                  <a:schemeClr val="accent4">
                    <a:alpha val="87000"/>
                    <a:lumMod val="66000"/>
                    <a:lumOff val="34000"/>
                  </a:schemeClr>
                </a:gs>
                <a:gs pos="100000">
                  <a:schemeClr val="accent4">
                    <a:lumMod val="67000"/>
                    <a:lumOff val="33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6622582794964761E-2"/>
                  <c:y val="-4.7243034163409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169608109331161E-2"/>
                  <c:y val="3.7854885828770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502673492853926E-2"/>
                  <c:y val="-1.07391620987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931263803937849E-2"/>
                  <c:y val="-3.71939541971332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52252843394575E-2"/>
                  <c:y val="-1.3272991332589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86402741324086E-2"/>
                  <c:y val="-4.656913340199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3932677656185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T.XXVII!$K$28:$K$36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T.XXVII!$M$28:$M$36</c:f>
              <c:numCache>
                <c:formatCode>#,##0</c:formatCode>
                <c:ptCount val="9"/>
                <c:pt idx="0">
                  <c:v>1120</c:v>
                </c:pt>
                <c:pt idx="1">
                  <c:v>2048</c:v>
                </c:pt>
                <c:pt idx="2">
                  <c:v>1050</c:v>
                </c:pt>
                <c:pt idx="3">
                  <c:v>1235</c:v>
                </c:pt>
                <c:pt idx="4">
                  <c:v>651</c:v>
                </c:pt>
                <c:pt idx="5">
                  <c:v>1108</c:v>
                </c:pt>
                <c:pt idx="6">
                  <c:v>609</c:v>
                </c:pt>
                <c:pt idx="7">
                  <c:v>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gapDepth val="148"/>
        <c:shape val="cylinder"/>
        <c:axId val="99048832"/>
        <c:axId val="99054720"/>
        <c:axId val="0"/>
      </c:bar3DChart>
      <c:catAx>
        <c:axId val="990488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99054720"/>
        <c:crosses val="autoZero"/>
        <c:auto val="0"/>
        <c:lblAlgn val="ctr"/>
        <c:lblOffset val="100"/>
        <c:noMultiLvlLbl val="0"/>
      </c:catAx>
      <c:valAx>
        <c:axId val="99054720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bg2">
                <a:lumMod val="50000"/>
                <a:alpha val="79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9048832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57308697619694093"/>
          <c:y val="3.3973418716468987E-2"/>
          <c:w val="0.36565864576527651"/>
          <c:h val="7.1647967228957957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5017882380087105E-2"/>
          <c:y val="3.5334874671610672E-2"/>
          <c:w val="0.92719775103070468"/>
          <c:h val="0.889922065930683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T.XXVII!$L$8</c:f>
              <c:strCache>
                <c:ptCount val="1"/>
                <c:pt idx="0">
                  <c:v>zgłoszenia</c:v>
                </c:pt>
              </c:strCache>
            </c:strRef>
          </c:tx>
          <c:spPr>
            <a:gradFill flip="none" rotWithShape="1">
              <a:gsLst>
                <a:gs pos="0">
                  <a:srgbClr val="98BE9F">
                    <a:alpha val="96000"/>
                    <a:lumMod val="99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934944854031754E-3"/>
                  <c:y val="4.1088161201573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8834937299505E-2"/>
                  <c:y val="-5.5473957040856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554160990300092E-2"/>
                  <c:y val="9.3718086798328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628171478565183E-3"/>
                  <c:y val="4.8398752925466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38976377952764E-3"/>
                  <c:y val="1.218768596395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76594499291486E-2"/>
                  <c:y val="1.055132487845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317458866749004E-2"/>
                  <c:y val="-7.385715402565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697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58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41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41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41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T.XXVII!$K$9:$K$20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T.XXVII!$L$9:$L$20</c:f>
              <c:numCache>
                <c:formatCode>#,##0</c:formatCode>
                <c:ptCount val="12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T.XXVII!$M$8</c:f>
              <c:strCache>
                <c:ptCount val="1"/>
                <c:pt idx="0">
                  <c:v>zwolnienia</c:v>
                </c:pt>
              </c:strCache>
            </c:strRef>
          </c:tx>
          <c:spPr>
            <a:gradFill>
              <a:gsLst>
                <a:gs pos="0">
                  <a:schemeClr val="accent4">
                    <a:alpha val="71000"/>
                    <a:lumMod val="98000"/>
                    <a:lumOff val="2000"/>
                  </a:schemeClr>
                </a:gs>
                <a:gs pos="50000">
                  <a:schemeClr val="accent4">
                    <a:alpha val="87000"/>
                    <a:lumMod val="66000"/>
                    <a:lumOff val="34000"/>
                  </a:schemeClr>
                </a:gs>
                <a:gs pos="100000">
                  <a:schemeClr val="accent4">
                    <a:lumMod val="67000"/>
                    <a:lumOff val="33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6622582794964761E-2"/>
                  <c:y val="-4.7243034163409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169608109331161E-2"/>
                  <c:y val="3.7854885828770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502673492853926E-2"/>
                  <c:y val="-1.07391620987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931263803937849E-2"/>
                  <c:y val="-3.71939541971332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52252843394575E-2"/>
                  <c:y val="-1.3272991332589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86402741324086E-2"/>
                  <c:y val="-4.656913340199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3932677656185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4942528735632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T.XXVII!$K$9:$K$20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T.XXVII!$M$9:$M$20</c:f>
              <c:numCache>
                <c:formatCode>#,##0</c:formatCode>
                <c:ptCount val="12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gapDepth val="148"/>
        <c:shape val="cylinder"/>
        <c:axId val="98445952"/>
        <c:axId val="98480512"/>
        <c:axId val="0"/>
      </c:bar3DChart>
      <c:catAx>
        <c:axId val="984459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98480512"/>
        <c:crosses val="autoZero"/>
        <c:auto val="0"/>
        <c:lblAlgn val="ctr"/>
        <c:lblOffset val="100"/>
        <c:noMultiLvlLbl val="0"/>
      </c:catAx>
      <c:valAx>
        <c:axId val="984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bg2">
                <a:lumMod val="50000"/>
                <a:alpha val="79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844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159272332337773"/>
          <c:y val="3.3973418716469E-2"/>
          <c:w val="0.34956665761607386"/>
          <c:h val="7.1647967228957957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560917</xdr:colOff>
      <xdr:row>11</xdr:row>
      <xdr:rowOff>84666</xdr:rowOff>
    </xdr:from>
    <xdr:to>
      <xdr:col>23</xdr:col>
      <xdr:colOff>95251</xdr:colOff>
      <xdr:row>32</xdr:row>
      <xdr:rowOff>10582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123825</xdr:rowOff>
    </xdr:from>
    <xdr:to>
      <xdr:col>23</xdr:col>
      <xdr:colOff>207010</xdr:colOff>
      <xdr:row>14</xdr:row>
      <xdr:rowOff>130175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13</xdr:row>
      <xdr:rowOff>57150</xdr:rowOff>
    </xdr:from>
    <xdr:to>
      <xdr:col>23</xdr:col>
      <xdr:colOff>226060</xdr:colOff>
      <xdr:row>31</xdr:row>
      <xdr:rowOff>142875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523875</xdr:colOff>
      <xdr:row>29</xdr:row>
      <xdr:rowOff>152400</xdr:rowOff>
    </xdr:from>
    <xdr:to>
      <xdr:col>23</xdr:col>
      <xdr:colOff>264160</xdr:colOff>
      <xdr:row>48</xdr:row>
      <xdr:rowOff>47625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1</xdr:row>
      <xdr:rowOff>95250</xdr:rowOff>
    </xdr:from>
    <xdr:to>
      <xdr:col>23</xdr:col>
      <xdr:colOff>333375</xdr:colOff>
      <xdr:row>16</xdr:row>
      <xdr:rowOff>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476251</xdr:colOff>
      <xdr:row>15</xdr:row>
      <xdr:rowOff>137583</xdr:rowOff>
    </xdr:from>
    <xdr:to>
      <xdr:col>23</xdr:col>
      <xdr:colOff>201084</xdr:colOff>
      <xdr:row>32</xdr:row>
      <xdr:rowOff>169335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J11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0.28515625" style="11" customWidth="1"/>
    <col min="3" max="3" width="10.5703125" style="11" customWidth="1"/>
    <col min="4" max="4" width="8.85546875" style="11" customWidth="1"/>
    <col min="5" max="5" width="7.42578125" style="11" customWidth="1"/>
    <col min="6" max="6" width="10.140625" style="11" customWidth="1"/>
    <col min="7" max="7" width="9.28515625" style="11" customWidth="1"/>
    <col min="8" max="8" width="7.7109375" style="11" customWidth="1"/>
    <col min="9" max="9" width="12.140625" style="11" customWidth="1"/>
    <col min="10" max="10" width="11.7109375" style="11" customWidth="1"/>
    <col min="11" max="16384" width="9.140625" style="11"/>
  </cols>
  <sheetData>
    <row r="2" spans="2:10" x14ac:dyDescent="0.25">
      <c r="B2" s="11" t="s">
        <v>336</v>
      </c>
    </row>
    <row r="3" spans="2:10" x14ac:dyDescent="0.25">
      <c r="B3" s="11" t="s">
        <v>337</v>
      </c>
    </row>
    <row r="4" spans="2:10" ht="15.75" thickBot="1" x14ac:dyDescent="0.3"/>
    <row r="5" spans="2:10" ht="30" customHeight="1" x14ac:dyDescent="0.25">
      <c r="B5" s="806" t="s">
        <v>143</v>
      </c>
      <c r="C5" s="809" t="s">
        <v>375</v>
      </c>
      <c r="D5" s="809"/>
      <c r="E5" s="810"/>
      <c r="F5" s="809" t="s">
        <v>374</v>
      </c>
      <c r="G5" s="809"/>
      <c r="H5" s="810"/>
      <c r="I5" s="811" t="s">
        <v>353</v>
      </c>
      <c r="J5" s="814" t="s">
        <v>211</v>
      </c>
    </row>
    <row r="6" spans="2:10" ht="26.25" customHeight="1" x14ac:dyDescent="0.25">
      <c r="B6" s="807"/>
      <c r="C6" s="817" t="s">
        <v>146</v>
      </c>
      <c r="D6" s="819" t="s">
        <v>129</v>
      </c>
      <c r="E6" s="820"/>
      <c r="F6" s="817" t="s">
        <v>146</v>
      </c>
      <c r="G6" s="819" t="s">
        <v>129</v>
      </c>
      <c r="H6" s="820"/>
      <c r="I6" s="812"/>
      <c r="J6" s="815"/>
    </row>
    <row r="7" spans="2:10" ht="43.5" customHeight="1" thickBot="1" x14ac:dyDescent="0.3">
      <c r="B7" s="808"/>
      <c r="C7" s="818"/>
      <c r="D7" s="362" t="s">
        <v>147</v>
      </c>
      <c r="E7" s="93" t="s">
        <v>148</v>
      </c>
      <c r="F7" s="818"/>
      <c r="G7" s="362" t="s">
        <v>147</v>
      </c>
      <c r="H7" s="93" t="s">
        <v>148</v>
      </c>
      <c r="I7" s="813"/>
      <c r="J7" s="816"/>
    </row>
    <row r="8" spans="2:10" ht="34.5" customHeight="1" x14ac:dyDescent="0.25">
      <c r="B8" s="142" t="s">
        <v>4</v>
      </c>
      <c r="C8" s="331">
        <v>90972</v>
      </c>
      <c r="D8" s="61">
        <v>48619</v>
      </c>
      <c r="E8" s="119">
        <f>D8*100/C8</f>
        <v>53.443916809567781</v>
      </c>
      <c r="F8" s="331">
        <v>81606</v>
      </c>
      <c r="G8" s="61">
        <v>45176</v>
      </c>
      <c r="H8" s="119">
        <f>G8*100/F8</f>
        <v>55.358674607259267</v>
      </c>
      <c r="I8" s="70">
        <f>SUM(F8-C8)</f>
        <v>-9366</v>
      </c>
      <c r="J8" s="376">
        <f>SUM(I8/C8*100)</f>
        <v>-10.295475530932595</v>
      </c>
    </row>
    <row r="9" spans="2:10" ht="27" customHeight="1" x14ac:dyDescent="0.25">
      <c r="B9" s="12" t="s">
        <v>0</v>
      </c>
      <c r="C9" s="65">
        <v>75875</v>
      </c>
      <c r="D9" s="9">
        <v>39187</v>
      </c>
      <c r="E9" s="7">
        <f>D9*100/C9</f>
        <v>51.646787479406917</v>
      </c>
      <c r="F9" s="65">
        <v>68616</v>
      </c>
      <c r="G9" s="9">
        <v>36851</v>
      </c>
      <c r="H9" s="7">
        <f>G9*100/F9</f>
        <v>53.706132680424389</v>
      </c>
      <c r="I9" s="65">
        <f>SUM(F9-C9)</f>
        <v>-7259</v>
      </c>
      <c r="J9" s="375">
        <f>SUM(I9/C9*100)</f>
        <v>-9.567051070840197</v>
      </c>
    </row>
    <row r="10" spans="2:10" ht="36" customHeight="1" x14ac:dyDescent="0.25">
      <c r="B10" s="12" t="s">
        <v>144</v>
      </c>
      <c r="C10" s="65">
        <v>3534</v>
      </c>
      <c r="D10" s="9">
        <v>1870</v>
      </c>
      <c r="E10" s="7">
        <f>D10*100/C10</f>
        <v>52.914544425580083</v>
      </c>
      <c r="F10" s="65">
        <v>3293</v>
      </c>
      <c r="G10" s="9">
        <v>1858</v>
      </c>
      <c r="H10" s="7">
        <f>G10*100/F10</f>
        <v>56.422714849681142</v>
      </c>
      <c r="I10" s="65">
        <f>SUM(F10-C10)</f>
        <v>-241</v>
      </c>
      <c r="J10" s="375">
        <f>SUM(I10/C10*100)</f>
        <v>-6.8194680249009627</v>
      </c>
    </row>
    <row r="11" spans="2:10" ht="27.75" customHeight="1" thickBot="1" x14ac:dyDescent="0.3">
      <c r="B11" s="103" t="s">
        <v>2</v>
      </c>
      <c r="C11" s="3">
        <v>15097</v>
      </c>
      <c r="D11" s="5">
        <v>9432</v>
      </c>
      <c r="E11" s="8">
        <f>D11*100/C11</f>
        <v>62.475988607008013</v>
      </c>
      <c r="F11" s="3">
        <v>12990</v>
      </c>
      <c r="G11" s="5">
        <v>8325</v>
      </c>
      <c r="H11" s="8">
        <f>G11*100/F11</f>
        <v>64.087759815242492</v>
      </c>
      <c r="I11" s="3">
        <f>SUM(F11-C11)</f>
        <v>-2107</v>
      </c>
      <c r="J11" s="377">
        <f>SUM(I11/C11*100)</f>
        <v>-13.956415181824203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29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42578125" style="497" customWidth="1"/>
    <col min="2" max="2" width="20.5703125" style="497" customWidth="1"/>
    <col min="3" max="3" width="8.42578125" style="497" customWidth="1"/>
    <col min="4" max="4" width="7.85546875" style="497" customWidth="1"/>
    <col min="5" max="5" width="8.5703125" style="497" customWidth="1"/>
    <col min="6" max="6" width="8.7109375" style="497" customWidth="1"/>
    <col min="7" max="8" width="8.5703125" style="497" customWidth="1"/>
    <col min="9" max="9" width="8" style="497" customWidth="1"/>
    <col min="10" max="10" width="3" style="497" customWidth="1"/>
    <col min="11" max="11" width="5.5703125" style="561" customWidth="1"/>
    <col min="12" max="12" width="10.85546875" style="497" bestFit="1" customWidth="1"/>
    <col min="13" max="16384" width="9.140625" style="497"/>
  </cols>
  <sheetData>
    <row r="1" spans="2:16" ht="12.75" customHeight="1" x14ac:dyDescent="0.2"/>
    <row r="2" spans="2:16" x14ac:dyDescent="0.2">
      <c r="B2" s="496" t="s">
        <v>327</v>
      </c>
    </row>
    <row r="3" spans="2:16" x14ac:dyDescent="0.2">
      <c r="B3" s="497" t="s">
        <v>314</v>
      </c>
    </row>
    <row r="4" spans="2:16" ht="12" thickBot="1" x14ac:dyDescent="0.25">
      <c r="B4" s="497" t="s">
        <v>396</v>
      </c>
    </row>
    <row r="5" spans="2:16" x14ac:dyDescent="0.2">
      <c r="B5" s="663"/>
      <c r="C5" s="498"/>
      <c r="D5" s="879" t="s">
        <v>196</v>
      </c>
      <c r="E5" s="879"/>
      <c r="F5" s="879"/>
      <c r="G5" s="879"/>
      <c r="H5" s="879"/>
      <c r="I5" s="880"/>
      <c r="K5" s="562"/>
    </row>
    <row r="6" spans="2:16" ht="12" thickBot="1" x14ac:dyDescent="0.25">
      <c r="B6" s="499" t="s">
        <v>3</v>
      </c>
      <c r="C6" s="500"/>
      <c r="D6" s="881"/>
      <c r="E6" s="881"/>
      <c r="F6" s="881"/>
      <c r="G6" s="881"/>
      <c r="H6" s="881"/>
      <c r="I6" s="882"/>
      <c r="K6" s="562"/>
    </row>
    <row r="7" spans="2:16" ht="24" customHeight="1" thickBot="1" x14ac:dyDescent="0.25">
      <c r="B7" s="501"/>
      <c r="C7" s="664" t="s">
        <v>146</v>
      </c>
      <c r="D7" s="502" t="s">
        <v>344</v>
      </c>
      <c r="E7" s="503" t="s">
        <v>345</v>
      </c>
      <c r="F7" s="503" t="s">
        <v>346</v>
      </c>
      <c r="G7" s="503" t="s">
        <v>347</v>
      </c>
      <c r="H7" s="503" t="s">
        <v>348</v>
      </c>
      <c r="I7" s="504" t="s">
        <v>349</v>
      </c>
      <c r="K7" s="562"/>
    </row>
    <row r="8" spans="2:16" ht="19.5" customHeight="1" thickBot="1" x14ac:dyDescent="0.25">
      <c r="B8" s="479" t="s">
        <v>63</v>
      </c>
      <c r="C8" s="480">
        <f>SUM(D8:I8)</f>
        <v>81606</v>
      </c>
      <c r="D8" s="481">
        <f t="shared" ref="D8:I8" si="0">SUM(D10:D15)</f>
        <v>7498</v>
      </c>
      <c r="E8" s="482">
        <f t="shared" si="0"/>
        <v>9957</v>
      </c>
      <c r="F8" s="482">
        <f t="shared" si="0"/>
        <v>11105</v>
      </c>
      <c r="G8" s="482">
        <f t="shared" si="0"/>
        <v>13956</v>
      </c>
      <c r="H8" s="482">
        <f t="shared" si="0"/>
        <v>12652</v>
      </c>
      <c r="I8" s="483">
        <f t="shared" si="0"/>
        <v>26438</v>
      </c>
      <c r="K8" s="562"/>
    </row>
    <row r="9" spans="2:16" ht="14.25" customHeight="1" thickBot="1" x14ac:dyDescent="0.25">
      <c r="B9" s="652" t="s">
        <v>64</v>
      </c>
      <c r="C9" s="653"/>
      <c r="D9" s="653"/>
      <c r="E9" s="653"/>
      <c r="F9" s="653"/>
      <c r="G9" s="653"/>
      <c r="H9" s="653"/>
      <c r="I9" s="654"/>
      <c r="K9" s="562"/>
    </row>
    <row r="10" spans="2:16" ht="12" customHeight="1" thickTop="1" x14ac:dyDescent="0.2">
      <c r="B10" s="513" t="s">
        <v>65</v>
      </c>
      <c r="C10" s="514">
        <v>10250</v>
      </c>
      <c r="D10" s="484">
        <v>1963</v>
      </c>
      <c r="E10" s="485">
        <v>2084</v>
      </c>
      <c r="F10" s="485">
        <v>1784</v>
      </c>
      <c r="G10" s="485">
        <v>2169</v>
      </c>
      <c r="H10" s="485">
        <v>1345</v>
      </c>
      <c r="I10" s="486">
        <v>905</v>
      </c>
      <c r="K10" s="562"/>
      <c r="L10" s="650"/>
      <c r="M10" s="650"/>
      <c r="N10" s="650"/>
      <c r="O10" s="650"/>
      <c r="P10" s="650"/>
    </row>
    <row r="11" spans="2:16" ht="12" customHeight="1" x14ac:dyDescent="0.2">
      <c r="B11" s="515" t="s">
        <v>66</v>
      </c>
      <c r="C11" s="516">
        <v>25218</v>
      </c>
      <c r="D11" s="487">
        <v>2610</v>
      </c>
      <c r="E11" s="488">
        <v>3497</v>
      </c>
      <c r="F11" s="488">
        <v>3687</v>
      </c>
      <c r="G11" s="488">
        <v>4455</v>
      </c>
      <c r="H11" s="488">
        <v>4293</v>
      </c>
      <c r="I11" s="489">
        <v>6676</v>
      </c>
      <c r="L11" s="523"/>
    </row>
    <row r="12" spans="2:16" x14ac:dyDescent="0.2">
      <c r="B12" s="515" t="s">
        <v>67</v>
      </c>
      <c r="C12" s="516">
        <v>19057</v>
      </c>
      <c r="D12" s="487">
        <v>1390</v>
      </c>
      <c r="E12" s="488">
        <v>2016</v>
      </c>
      <c r="F12" s="488">
        <v>2539</v>
      </c>
      <c r="G12" s="488">
        <v>3159</v>
      </c>
      <c r="H12" s="488">
        <v>2999</v>
      </c>
      <c r="I12" s="489">
        <v>6954</v>
      </c>
    </row>
    <row r="13" spans="2:16" x14ac:dyDescent="0.2">
      <c r="B13" s="515" t="s">
        <v>68</v>
      </c>
      <c r="C13" s="516">
        <v>14764</v>
      </c>
      <c r="D13" s="487">
        <v>961</v>
      </c>
      <c r="E13" s="488">
        <v>1391</v>
      </c>
      <c r="F13" s="488">
        <v>1749</v>
      </c>
      <c r="G13" s="488">
        <v>2411</v>
      </c>
      <c r="H13" s="488">
        <v>2230</v>
      </c>
      <c r="I13" s="489">
        <v>6022</v>
      </c>
    </row>
    <row r="14" spans="2:16" x14ac:dyDescent="0.2">
      <c r="B14" s="515" t="s">
        <v>69</v>
      </c>
      <c r="C14" s="516">
        <v>8441</v>
      </c>
      <c r="D14" s="487">
        <v>423</v>
      </c>
      <c r="E14" s="488">
        <v>693</v>
      </c>
      <c r="F14" s="488">
        <v>934</v>
      </c>
      <c r="G14" s="488">
        <v>1212</v>
      </c>
      <c r="H14" s="488">
        <v>1243</v>
      </c>
      <c r="I14" s="489">
        <v>3936</v>
      </c>
    </row>
    <row r="15" spans="2:16" x14ac:dyDescent="0.2">
      <c r="B15" s="515" t="s">
        <v>70</v>
      </c>
      <c r="C15" s="516">
        <v>3876</v>
      </c>
      <c r="D15" s="487">
        <v>151</v>
      </c>
      <c r="E15" s="488">
        <v>276</v>
      </c>
      <c r="F15" s="488">
        <v>412</v>
      </c>
      <c r="G15" s="488">
        <v>550</v>
      </c>
      <c r="H15" s="488">
        <v>542</v>
      </c>
      <c r="I15" s="489">
        <v>1945</v>
      </c>
      <c r="K15" s="562"/>
    </row>
    <row r="16" spans="2:16" ht="14.25" customHeight="1" thickBot="1" x14ac:dyDescent="0.25">
      <c r="B16" s="655" t="s">
        <v>71</v>
      </c>
      <c r="C16" s="656"/>
      <c r="D16" s="656"/>
      <c r="E16" s="656"/>
      <c r="F16" s="656"/>
      <c r="G16" s="656"/>
      <c r="H16" s="656"/>
      <c r="I16" s="657"/>
    </row>
    <row r="17" spans="2:11" ht="12" thickTop="1" x14ac:dyDescent="0.2">
      <c r="B17" s="513" t="s">
        <v>72</v>
      </c>
      <c r="C17" s="514">
        <v>12728</v>
      </c>
      <c r="D17" s="484">
        <v>1547</v>
      </c>
      <c r="E17" s="485">
        <v>1873</v>
      </c>
      <c r="F17" s="485">
        <v>1982</v>
      </c>
      <c r="G17" s="485">
        <v>2321</v>
      </c>
      <c r="H17" s="485">
        <v>2005</v>
      </c>
      <c r="I17" s="486">
        <v>3000</v>
      </c>
    </row>
    <row r="18" spans="2:11" ht="13.5" customHeight="1" x14ac:dyDescent="0.2">
      <c r="B18" s="515" t="s">
        <v>14</v>
      </c>
      <c r="C18" s="516">
        <v>20994</v>
      </c>
      <c r="D18" s="487">
        <v>2092</v>
      </c>
      <c r="E18" s="488">
        <v>2771</v>
      </c>
      <c r="F18" s="488">
        <v>2903</v>
      </c>
      <c r="G18" s="488">
        <v>3617</v>
      </c>
      <c r="H18" s="488">
        <v>3218</v>
      </c>
      <c r="I18" s="489">
        <v>6393</v>
      </c>
      <c r="K18" s="562"/>
    </row>
    <row r="19" spans="2:11" x14ac:dyDescent="0.2">
      <c r="B19" s="515" t="s">
        <v>79</v>
      </c>
      <c r="C19" s="516">
        <v>9202</v>
      </c>
      <c r="D19" s="487">
        <v>1054</v>
      </c>
      <c r="E19" s="488">
        <v>1317</v>
      </c>
      <c r="F19" s="488">
        <v>1370</v>
      </c>
      <c r="G19" s="488">
        <v>1638</v>
      </c>
      <c r="H19" s="488">
        <v>1402</v>
      </c>
      <c r="I19" s="489">
        <v>2421</v>
      </c>
    </row>
    <row r="20" spans="2:11" x14ac:dyDescent="0.2">
      <c r="B20" s="515" t="s">
        <v>73</v>
      </c>
      <c r="C20" s="516">
        <v>22434</v>
      </c>
      <c r="D20" s="487">
        <v>1845</v>
      </c>
      <c r="E20" s="488">
        <v>2430</v>
      </c>
      <c r="F20" s="488">
        <v>2911</v>
      </c>
      <c r="G20" s="488">
        <v>3742</v>
      </c>
      <c r="H20" s="488">
        <v>3380</v>
      </c>
      <c r="I20" s="489">
        <v>8126</v>
      </c>
    </row>
    <row r="21" spans="2:11" x14ac:dyDescent="0.2">
      <c r="B21" s="515" t="s">
        <v>74</v>
      </c>
      <c r="C21" s="516">
        <v>16248</v>
      </c>
      <c r="D21" s="487">
        <v>960</v>
      </c>
      <c r="E21" s="488">
        <v>1566</v>
      </c>
      <c r="F21" s="488">
        <v>1939</v>
      </c>
      <c r="G21" s="488">
        <v>2638</v>
      </c>
      <c r="H21" s="488">
        <v>2647</v>
      </c>
      <c r="I21" s="489">
        <v>6498</v>
      </c>
      <c r="K21" s="562"/>
    </row>
    <row r="22" spans="2:11" ht="12.75" customHeight="1" thickBot="1" x14ac:dyDescent="0.25">
      <c r="B22" s="658" t="s">
        <v>75</v>
      </c>
      <c r="C22" s="659"/>
      <c r="D22" s="656"/>
      <c r="E22" s="656"/>
      <c r="F22" s="656"/>
      <c r="G22" s="656"/>
      <c r="H22" s="656"/>
      <c r="I22" s="657"/>
    </row>
    <row r="23" spans="2:11" ht="12" thickTop="1" x14ac:dyDescent="0.2">
      <c r="B23" s="517" t="s">
        <v>76</v>
      </c>
      <c r="C23" s="518">
        <v>16558</v>
      </c>
      <c r="D23" s="490">
        <v>1892</v>
      </c>
      <c r="E23" s="491">
        <v>2355</v>
      </c>
      <c r="F23" s="491">
        <v>2407</v>
      </c>
      <c r="G23" s="491">
        <v>2845</v>
      </c>
      <c r="H23" s="491">
        <v>2591</v>
      </c>
      <c r="I23" s="492">
        <v>4468</v>
      </c>
    </row>
    <row r="24" spans="2:11" x14ac:dyDescent="0.2">
      <c r="B24" s="519" t="s">
        <v>80</v>
      </c>
      <c r="C24" s="516">
        <v>19680</v>
      </c>
      <c r="D24" s="487">
        <v>1954</v>
      </c>
      <c r="E24" s="488">
        <v>2626</v>
      </c>
      <c r="F24" s="488">
        <v>2764</v>
      </c>
      <c r="G24" s="488">
        <v>3415</v>
      </c>
      <c r="H24" s="488">
        <v>3160</v>
      </c>
      <c r="I24" s="489">
        <v>5761</v>
      </c>
    </row>
    <row r="25" spans="2:11" x14ac:dyDescent="0.2">
      <c r="B25" s="519" t="s">
        <v>81</v>
      </c>
      <c r="C25" s="516">
        <v>12270</v>
      </c>
      <c r="D25" s="487">
        <v>1036</v>
      </c>
      <c r="E25" s="488">
        <v>1413</v>
      </c>
      <c r="F25" s="488">
        <v>1795</v>
      </c>
      <c r="G25" s="488">
        <v>2094</v>
      </c>
      <c r="H25" s="488">
        <v>1948</v>
      </c>
      <c r="I25" s="489">
        <v>3984</v>
      </c>
    </row>
    <row r="26" spans="2:11" x14ac:dyDescent="0.2">
      <c r="B26" s="519" t="s">
        <v>82</v>
      </c>
      <c r="C26" s="516">
        <v>11651</v>
      </c>
      <c r="D26" s="487">
        <v>855</v>
      </c>
      <c r="E26" s="488">
        <v>1261</v>
      </c>
      <c r="F26" s="488">
        <v>1568</v>
      </c>
      <c r="G26" s="488">
        <v>1946</v>
      </c>
      <c r="H26" s="488">
        <v>1749</v>
      </c>
      <c r="I26" s="489">
        <v>4272</v>
      </c>
    </row>
    <row r="27" spans="2:11" x14ac:dyDescent="0.2">
      <c r="B27" s="520" t="s">
        <v>83</v>
      </c>
      <c r="C27" s="516">
        <v>6267</v>
      </c>
      <c r="D27" s="487">
        <v>462</v>
      </c>
      <c r="E27" s="488">
        <v>685</v>
      </c>
      <c r="F27" s="488">
        <v>803</v>
      </c>
      <c r="G27" s="488">
        <v>1111</v>
      </c>
      <c r="H27" s="488">
        <v>930</v>
      </c>
      <c r="I27" s="489">
        <v>2276</v>
      </c>
    </row>
    <row r="28" spans="2:11" x14ac:dyDescent="0.2">
      <c r="B28" s="519" t="s">
        <v>84</v>
      </c>
      <c r="C28" s="516">
        <v>2190</v>
      </c>
      <c r="D28" s="487">
        <v>196</v>
      </c>
      <c r="E28" s="488">
        <v>311</v>
      </c>
      <c r="F28" s="488">
        <v>487</v>
      </c>
      <c r="G28" s="488">
        <v>383</v>
      </c>
      <c r="H28" s="488">
        <v>290</v>
      </c>
      <c r="I28" s="489">
        <v>523</v>
      </c>
    </row>
    <row r="29" spans="2:11" ht="12" thickBot="1" x14ac:dyDescent="0.25">
      <c r="B29" s="521" t="s">
        <v>77</v>
      </c>
      <c r="C29" s="522">
        <v>12990</v>
      </c>
      <c r="D29" s="493">
        <v>1103</v>
      </c>
      <c r="E29" s="494">
        <v>1306</v>
      </c>
      <c r="F29" s="494">
        <v>1281</v>
      </c>
      <c r="G29" s="494">
        <v>2162</v>
      </c>
      <c r="H29" s="494">
        <v>1984</v>
      </c>
      <c r="I29" s="495">
        <v>5154</v>
      </c>
      <c r="K29" s="562"/>
    </row>
  </sheetData>
  <mergeCells count="1">
    <mergeCell ref="D5:I6"/>
  </mergeCells>
  <printOptions horizontalCentered="1"/>
  <pageMargins left="0.11811023622047245" right="0" top="1.1417322834645669" bottom="0" header="0" footer="0"/>
  <pageSetup paperSize="9" scale="1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M32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85546875" style="497" customWidth="1"/>
    <col min="2" max="2" width="20.5703125" style="497" customWidth="1"/>
    <col min="3" max="3" width="9.140625" style="497" customWidth="1"/>
    <col min="4" max="4" width="6.85546875" style="497" customWidth="1"/>
    <col min="5" max="6" width="7.85546875" style="497" customWidth="1"/>
    <col min="7" max="7" width="8.85546875" style="497" customWidth="1"/>
    <col min="8" max="8" width="8.7109375" style="497" customWidth="1"/>
    <col min="9" max="9" width="7.85546875" style="497" customWidth="1"/>
    <col min="10" max="10" width="3.5703125" style="497" customWidth="1"/>
    <col min="11" max="11" width="5.42578125" style="561" customWidth="1"/>
    <col min="12" max="13" width="7.7109375" style="497" customWidth="1"/>
    <col min="14" max="16384" width="9.140625" style="497"/>
  </cols>
  <sheetData>
    <row r="1" spans="2:13" ht="12" customHeight="1" x14ac:dyDescent="0.2"/>
    <row r="2" spans="2:13" x14ac:dyDescent="0.2">
      <c r="B2" s="496" t="s">
        <v>326</v>
      </c>
    </row>
    <row r="3" spans="2:13" x14ac:dyDescent="0.2">
      <c r="B3" s="497" t="s">
        <v>324</v>
      </c>
    </row>
    <row r="4" spans="2:13" ht="12" thickBot="1" x14ac:dyDescent="0.25">
      <c r="B4" s="497" t="s">
        <v>397</v>
      </c>
    </row>
    <row r="5" spans="2:13" x14ac:dyDescent="0.2">
      <c r="B5" s="529"/>
      <c r="C5" s="498"/>
      <c r="D5" s="879" t="s">
        <v>90</v>
      </c>
      <c r="E5" s="879"/>
      <c r="F5" s="879"/>
      <c r="G5" s="879"/>
      <c r="H5" s="879"/>
      <c r="I5" s="880"/>
    </row>
    <row r="6" spans="2:13" ht="12.75" customHeight="1" thickBot="1" x14ac:dyDescent="0.25">
      <c r="B6" s="499" t="s">
        <v>3</v>
      </c>
      <c r="C6" s="500"/>
      <c r="D6" s="881"/>
      <c r="E6" s="881"/>
      <c r="F6" s="881"/>
      <c r="G6" s="881"/>
      <c r="H6" s="881"/>
      <c r="I6" s="882"/>
    </row>
    <row r="7" spans="2:13" ht="27" customHeight="1" thickBot="1" x14ac:dyDescent="0.25">
      <c r="B7" s="501"/>
      <c r="C7" s="530" t="s">
        <v>350</v>
      </c>
      <c r="D7" s="502" t="s">
        <v>344</v>
      </c>
      <c r="E7" s="503" t="s">
        <v>345</v>
      </c>
      <c r="F7" s="503" t="s">
        <v>346</v>
      </c>
      <c r="G7" s="503" t="s">
        <v>347</v>
      </c>
      <c r="H7" s="503" t="s">
        <v>348</v>
      </c>
      <c r="I7" s="504" t="s">
        <v>349</v>
      </c>
    </row>
    <row r="8" spans="2:13" ht="18" customHeight="1" thickBot="1" x14ac:dyDescent="0.25">
      <c r="B8" s="479" t="s">
        <v>63</v>
      </c>
      <c r="C8" s="480">
        <f>SUM(D8:I8)</f>
        <v>45176</v>
      </c>
      <c r="D8" s="481">
        <f t="shared" ref="D8:I8" si="0">SUM(D10:D15)</f>
        <v>3639</v>
      </c>
      <c r="E8" s="482">
        <f t="shared" si="0"/>
        <v>4720</v>
      </c>
      <c r="F8" s="482">
        <f t="shared" si="0"/>
        <v>5559</v>
      </c>
      <c r="G8" s="482">
        <f t="shared" si="0"/>
        <v>7395</v>
      </c>
      <c r="H8" s="482">
        <f t="shared" si="0"/>
        <v>7359</v>
      </c>
      <c r="I8" s="483">
        <f t="shared" si="0"/>
        <v>16504</v>
      </c>
    </row>
    <row r="9" spans="2:13" ht="13.5" customHeight="1" thickBot="1" x14ac:dyDescent="0.25">
      <c r="B9" s="563" t="s">
        <v>64</v>
      </c>
      <c r="C9" s="564"/>
      <c r="D9" s="564"/>
      <c r="E9" s="564"/>
      <c r="F9" s="564"/>
      <c r="G9" s="564"/>
      <c r="H9" s="564"/>
      <c r="I9" s="565"/>
    </row>
    <row r="10" spans="2:13" ht="11.25" customHeight="1" thickTop="1" x14ac:dyDescent="0.2">
      <c r="B10" s="513" t="s">
        <v>65</v>
      </c>
      <c r="C10" s="514">
        <v>5637</v>
      </c>
      <c r="D10" s="484">
        <v>892</v>
      </c>
      <c r="E10" s="485">
        <v>970</v>
      </c>
      <c r="F10" s="485">
        <v>918</v>
      </c>
      <c r="G10" s="485">
        <v>1209</v>
      </c>
      <c r="H10" s="485">
        <v>940</v>
      </c>
      <c r="I10" s="486">
        <v>708</v>
      </c>
    </row>
    <row r="11" spans="2:13" ht="12" customHeight="1" x14ac:dyDescent="0.2">
      <c r="B11" s="515" t="s">
        <v>66</v>
      </c>
      <c r="C11" s="516">
        <v>16584</v>
      </c>
      <c r="D11" s="487">
        <v>1371</v>
      </c>
      <c r="E11" s="488">
        <v>1763</v>
      </c>
      <c r="F11" s="488">
        <v>2089</v>
      </c>
      <c r="G11" s="488">
        <v>2797</v>
      </c>
      <c r="H11" s="488">
        <v>3117</v>
      </c>
      <c r="I11" s="489">
        <v>5447</v>
      </c>
    </row>
    <row r="12" spans="2:13" x14ac:dyDescent="0.2">
      <c r="B12" s="515" t="s">
        <v>67</v>
      </c>
      <c r="C12" s="516">
        <v>11528</v>
      </c>
      <c r="D12" s="487">
        <v>707</v>
      </c>
      <c r="E12" s="488">
        <v>1035</v>
      </c>
      <c r="F12" s="488">
        <v>1337</v>
      </c>
      <c r="G12" s="488">
        <v>1765</v>
      </c>
      <c r="H12" s="488">
        <v>1753</v>
      </c>
      <c r="I12" s="489">
        <v>4931</v>
      </c>
      <c r="M12" s="523"/>
    </row>
    <row r="13" spans="2:13" x14ac:dyDescent="0.2">
      <c r="B13" s="515" t="s">
        <v>68</v>
      </c>
      <c r="C13" s="516">
        <v>7527</v>
      </c>
      <c r="D13" s="487">
        <v>478</v>
      </c>
      <c r="E13" s="488">
        <v>644</v>
      </c>
      <c r="F13" s="488">
        <v>814</v>
      </c>
      <c r="G13" s="488">
        <v>1120</v>
      </c>
      <c r="H13" s="488">
        <v>1066</v>
      </c>
      <c r="I13" s="489">
        <v>3405</v>
      </c>
    </row>
    <row r="14" spans="2:13" x14ac:dyDescent="0.2">
      <c r="B14" s="515" t="s">
        <v>69</v>
      </c>
      <c r="C14" s="516">
        <v>3900</v>
      </c>
      <c r="D14" s="487">
        <v>191</v>
      </c>
      <c r="E14" s="488">
        <v>308</v>
      </c>
      <c r="F14" s="488">
        <v>401</v>
      </c>
      <c r="G14" s="488">
        <v>504</v>
      </c>
      <c r="H14" s="488">
        <v>483</v>
      </c>
      <c r="I14" s="489">
        <v>2013</v>
      </c>
    </row>
    <row r="15" spans="2:13" x14ac:dyDescent="0.2">
      <c r="B15" s="515" t="s">
        <v>70</v>
      </c>
      <c r="C15" s="516">
        <f t="shared" ref="C15" si="1">SUM(D15:I15)</f>
        <v>0</v>
      </c>
      <c r="D15" s="487">
        <v>0</v>
      </c>
      <c r="E15" s="488">
        <v>0</v>
      </c>
      <c r="F15" s="488">
        <v>0</v>
      </c>
      <c r="G15" s="488">
        <v>0</v>
      </c>
      <c r="H15" s="488">
        <v>0</v>
      </c>
      <c r="I15" s="489">
        <v>0</v>
      </c>
      <c r="K15" s="562"/>
      <c r="L15" s="650"/>
      <c r="M15" s="651"/>
    </row>
    <row r="16" spans="2:13" ht="12" thickBot="1" x14ac:dyDescent="0.25">
      <c r="B16" s="566" t="s">
        <v>71</v>
      </c>
      <c r="C16" s="567"/>
      <c r="D16" s="567"/>
      <c r="E16" s="567"/>
      <c r="F16" s="567"/>
      <c r="G16" s="567"/>
      <c r="H16" s="567"/>
      <c r="I16" s="568"/>
    </row>
    <row r="17" spans="2:11" ht="12" thickTop="1" x14ac:dyDescent="0.2">
      <c r="B17" s="513" t="s">
        <v>72</v>
      </c>
      <c r="C17" s="514">
        <v>9215</v>
      </c>
      <c r="D17" s="484">
        <v>1075</v>
      </c>
      <c r="E17" s="485">
        <v>1256</v>
      </c>
      <c r="F17" s="485">
        <v>1390</v>
      </c>
      <c r="G17" s="485">
        <v>1656</v>
      </c>
      <c r="H17" s="485">
        <v>1514</v>
      </c>
      <c r="I17" s="486">
        <v>2324</v>
      </c>
    </row>
    <row r="18" spans="2:11" ht="12" customHeight="1" x14ac:dyDescent="0.2">
      <c r="B18" s="515" t="s">
        <v>14</v>
      </c>
      <c r="C18" s="516">
        <v>13187</v>
      </c>
      <c r="D18" s="487">
        <v>1064</v>
      </c>
      <c r="E18" s="488">
        <v>1359</v>
      </c>
      <c r="F18" s="488">
        <v>1681</v>
      </c>
      <c r="G18" s="488">
        <v>2161</v>
      </c>
      <c r="H18" s="488">
        <v>2175</v>
      </c>
      <c r="I18" s="489">
        <v>4747</v>
      </c>
      <c r="K18" s="562"/>
    </row>
    <row r="19" spans="2:11" x14ac:dyDescent="0.2">
      <c r="B19" s="515" t="s">
        <v>79</v>
      </c>
      <c r="C19" s="516">
        <v>6322</v>
      </c>
      <c r="D19" s="487">
        <v>607</v>
      </c>
      <c r="E19" s="488">
        <v>752</v>
      </c>
      <c r="F19" s="488">
        <v>848</v>
      </c>
      <c r="G19" s="488">
        <v>1116</v>
      </c>
      <c r="H19" s="488">
        <v>1048</v>
      </c>
      <c r="I19" s="489">
        <v>1951</v>
      </c>
    </row>
    <row r="20" spans="2:11" x14ac:dyDescent="0.2">
      <c r="B20" s="515" t="s">
        <v>73</v>
      </c>
      <c r="C20" s="516">
        <v>10012</v>
      </c>
      <c r="D20" s="487">
        <v>616</v>
      </c>
      <c r="E20" s="488">
        <v>858</v>
      </c>
      <c r="F20" s="488">
        <v>1056</v>
      </c>
      <c r="G20" s="488">
        <v>1490</v>
      </c>
      <c r="H20" s="488">
        <v>1529</v>
      </c>
      <c r="I20" s="489">
        <v>4463</v>
      </c>
    </row>
    <row r="21" spans="2:11" x14ac:dyDescent="0.2">
      <c r="B21" s="515" t="s">
        <v>74</v>
      </c>
      <c r="C21" s="516">
        <v>6440</v>
      </c>
      <c r="D21" s="487">
        <v>277</v>
      </c>
      <c r="E21" s="488">
        <v>495</v>
      </c>
      <c r="F21" s="488">
        <v>584</v>
      </c>
      <c r="G21" s="488">
        <v>972</v>
      </c>
      <c r="H21" s="488">
        <v>1093</v>
      </c>
      <c r="I21" s="489">
        <v>3019</v>
      </c>
      <c r="K21" s="562"/>
    </row>
    <row r="22" spans="2:11" ht="12" thickBot="1" x14ac:dyDescent="0.25">
      <c r="B22" s="569" t="s">
        <v>75</v>
      </c>
      <c r="C22" s="570"/>
      <c r="D22" s="567"/>
      <c r="E22" s="567"/>
      <c r="F22" s="567"/>
      <c r="G22" s="567"/>
      <c r="H22" s="567"/>
      <c r="I22" s="568"/>
    </row>
    <row r="23" spans="2:11" ht="12" thickTop="1" x14ac:dyDescent="0.2">
      <c r="B23" s="517" t="s">
        <v>76</v>
      </c>
      <c r="C23" s="518">
        <v>9957</v>
      </c>
      <c r="D23" s="490">
        <v>1004</v>
      </c>
      <c r="E23" s="491">
        <v>1186</v>
      </c>
      <c r="F23" s="491">
        <v>1280</v>
      </c>
      <c r="G23" s="491">
        <v>1671</v>
      </c>
      <c r="H23" s="491">
        <v>1723</v>
      </c>
      <c r="I23" s="492">
        <v>3093</v>
      </c>
    </row>
    <row r="24" spans="2:11" x14ac:dyDescent="0.2">
      <c r="B24" s="519" t="s">
        <v>80</v>
      </c>
      <c r="C24" s="516">
        <v>11349</v>
      </c>
      <c r="D24" s="487">
        <v>944</v>
      </c>
      <c r="E24" s="488">
        <v>1245</v>
      </c>
      <c r="F24" s="488">
        <v>1409</v>
      </c>
      <c r="G24" s="488">
        <v>1886</v>
      </c>
      <c r="H24" s="488">
        <v>1983</v>
      </c>
      <c r="I24" s="489">
        <v>3882</v>
      </c>
    </row>
    <row r="25" spans="2:11" x14ac:dyDescent="0.2">
      <c r="B25" s="519" t="s">
        <v>81</v>
      </c>
      <c r="C25" s="516">
        <v>6830</v>
      </c>
      <c r="D25" s="487">
        <v>491</v>
      </c>
      <c r="E25" s="488">
        <v>650</v>
      </c>
      <c r="F25" s="488">
        <v>947</v>
      </c>
      <c r="G25" s="488">
        <v>1126</v>
      </c>
      <c r="H25" s="488">
        <v>1132</v>
      </c>
      <c r="I25" s="489">
        <v>2484</v>
      </c>
    </row>
    <row r="26" spans="2:11" x14ac:dyDescent="0.2">
      <c r="B26" s="519" t="s">
        <v>82</v>
      </c>
      <c r="C26" s="516">
        <v>5910</v>
      </c>
      <c r="D26" s="487">
        <v>416</v>
      </c>
      <c r="E26" s="488">
        <v>605</v>
      </c>
      <c r="F26" s="488">
        <v>779</v>
      </c>
      <c r="G26" s="488">
        <v>937</v>
      </c>
      <c r="H26" s="488">
        <v>864</v>
      </c>
      <c r="I26" s="489">
        <v>2309</v>
      </c>
    </row>
    <row r="27" spans="2:11" x14ac:dyDescent="0.2">
      <c r="B27" s="520" t="s">
        <v>83</v>
      </c>
      <c r="C27" s="516">
        <v>2248</v>
      </c>
      <c r="D27" s="487">
        <v>186</v>
      </c>
      <c r="E27" s="488">
        <v>264</v>
      </c>
      <c r="F27" s="488">
        <v>297</v>
      </c>
      <c r="G27" s="488">
        <v>377</v>
      </c>
      <c r="H27" s="488">
        <v>305</v>
      </c>
      <c r="I27" s="489">
        <v>819</v>
      </c>
    </row>
    <row r="28" spans="2:11" x14ac:dyDescent="0.2">
      <c r="B28" s="519" t="s">
        <v>84</v>
      </c>
      <c r="C28" s="516">
        <v>557</v>
      </c>
      <c r="D28" s="487">
        <v>60</v>
      </c>
      <c r="E28" s="488">
        <v>85</v>
      </c>
      <c r="F28" s="488">
        <v>165</v>
      </c>
      <c r="G28" s="488">
        <v>98</v>
      </c>
      <c r="H28" s="488">
        <v>53</v>
      </c>
      <c r="I28" s="489">
        <v>96</v>
      </c>
    </row>
    <row r="29" spans="2:11" ht="12" thickBot="1" x14ac:dyDescent="0.25">
      <c r="B29" s="521" t="s">
        <v>77</v>
      </c>
      <c r="C29" s="522">
        <v>8325</v>
      </c>
      <c r="D29" s="493">
        <v>538</v>
      </c>
      <c r="E29" s="494">
        <v>685</v>
      </c>
      <c r="F29" s="494">
        <v>682</v>
      </c>
      <c r="G29" s="494">
        <v>1300</v>
      </c>
      <c r="H29" s="494">
        <v>1299</v>
      </c>
      <c r="I29" s="495">
        <v>3821</v>
      </c>
      <c r="K29" s="562"/>
    </row>
    <row r="30" spans="2:11" x14ac:dyDescent="0.2">
      <c r="D30" s="650"/>
    </row>
    <row r="32" spans="2:11" x14ac:dyDescent="0.2">
      <c r="C32" s="523"/>
    </row>
  </sheetData>
  <mergeCells count="1">
    <mergeCell ref="D5:I6"/>
  </mergeCells>
  <printOptions horizontalCentered="1"/>
  <pageMargins left="0.31496062992125984" right="0.11811023622047245" top="1.3385826771653544" bottom="0.74803149606299213" header="0.31496062992125984" footer="0.31496062992125984"/>
  <pageSetup paperSize="9" scale="1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W50"/>
  <sheetViews>
    <sheetView zoomScale="70" zoomScaleNormal="70" workbookViewId="0">
      <selection activeCell="B1" sqref="B1"/>
    </sheetView>
  </sheetViews>
  <sheetFormatPr defaultRowHeight="15" x14ac:dyDescent="0.25"/>
  <cols>
    <col min="1" max="1" width="6" style="2" customWidth="1"/>
    <col min="2" max="2" width="14.140625" style="2" customWidth="1"/>
    <col min="3" max="3" width="20.5703125" style="2" customWidth="1"/>
    <col min="4" max="4" width="10.85546875" style="2" customWidth="1"/>
    <col min="5" max="5" width="9.140625" style="2" customWidth="1"/>
    <col min="6" max="6" width="10.5703125" style="94" customWidth="1"/>
    <col min="7" max="14" width="9.140625" style="2"/>
    <col min="15" max="15" width="14.85546875" style="2" customWidth="1"/>
    <col min="16" max="16384" width="9.140625" style="2"/>
  </cols>
  <sheetData>
    <row r="2" spans="2:23" x14ac:dyDescent="0.25">
      <c r="B2" s="162" t="s">
        <v>358</v>
      </c>
    </row>
    <row r="3" spans="2:23" ht="19.5" thickBot="1" x14ac:dyDescent="0.3">
      <c r="B3" s="162" t="s">
        <v>398</v>
      </c>
      <c r="G3" s="594"/>
    </row>
    <row r="4" spans="2:23" ht="20.25" customHeight="1" x14ac:dyDescent="0.25">
      <c r="B4" s="636" t="s">
        <v>3</v>
      </c>
      <c r="C4" s="642"/>
      <c r="D4" s="642"/>
      <c r="E4" s="643"/>
      <c r="F4" s="624"/>
      <c r="G4" s="890" t="s">
        <v>194</v>
      </c>
      <c r="H4" s="890"/>
      <c r="I4" s="890"/>
      <c r="J4" s="890"/>
      <c r="K4" s="890"/>
      <c r="L4" s="891"/>
      <c r="O4" s="11"/>
      <c r="W4" s="11"/>
    </row>
    <row r="5" spans="2:23" ht="34.5" customHeight="1" thickBot="1" x14ac:dyDescent="0.3">
      <c r="B5" s="590"/>
      <c r="C5" s="888"/>
      <c r="D5" s="888"/>
      <c r="E5" s="889"/>
      <c r="F5" s="587" t="s">
        <v>63</v>
      </c>
      <c r="G5" s="374" t="s">
        <v>65</v>
      </c>
      <c r="H5" s="588" t="s">
        <v>66</v>
      </c>
      <c r="I5" s="588" t="s">
        <v>67</v>
      </c>
      <c r="J5" s="588" t="s">
        <v>68</v>
      </c>
      <c r="K5" s="588" t="s">
        <v>69</v>
      </c>
      <c r="L5" s="589" t="s">
        <v>70</v>
      </c>
      <c r="P5" s="163" t="str">
        <f t="shared" ref="P5:V5" si="0">T(F5)</f>
        <v>Ogółem</v>
      </c>
      <c r="Q5" s="163" t="str">
        <f t="shared" si="0"/>
        <v>18-24</v>
      </c>
      <c r="R5" s="163" t="str">
        <f t="shared" si="0"/>
        <v>25-34</v>
      </c>
      <c r="S5" s="163" t="str">
        <f t="shared" si="0"/>
        <v>35-44</v>
      </c>
      <c r="T5" s="163" t="str">
        <f t="shared" si="0"/>
        <v>45-54</v>
      </c>
      <c r="U5" s="163" t="str">
        <f t="shared" si="0"/>
        <v>55-59</v>
      </c>
      <c r="V5" s="163" t="str">
        <f t="shared" si="0"/>
        <v>60 i więcej</v>
      </c>
      <c r="W5" s="11"/>
    </row>
    <row r="6" spans="2:23" ht="16.5" customHeight="1" x14ac:dyDescent="0.25">
      <c r="B6" s="632" t="s">
        <v>359</v>
      </c>
      <c r="C6" s="639"/>
      <c r="D6" s="892" t="s">
        <v>4</v>
      </c>
      <c r="E6" s="607" t="s">
        <v>147</v>
      </c>
      <c r="F6" s="625">
        <f t="shared" ref="F6:F33" si="1">SUM(G6:L6)</f>
        <v>81606</v>
      </c>
      <c r="G6" s="608">
        <v>10250</v>
      </c>
      <c r="H6" s="609">
        <v>25218</v>
      </c>
      <c r="I6" s="609">
        <v>19057</v>
      </c>
      <c r="J6" s="609">
        <v>14764</v>
      </c>
      <c r="K6" s="609">
        <v>8441</v>
      </c>
      <c r="L6" s="610">
        <v>3876</v>
      </c>
      <c r="O6" s="788" t="s">
        <v>368</v>
      </c>
      <c r="P6" s="559">
        <f t="shared" ref="P6:V6" si="2">SUM(F10,F14,F18,F22)</f>
        <v>42516</v>
      </c>
      <c r="Q6" s="559">
        <f t="shared" si="2"/>
        <v>8000</v>
      </c>
      <c r="R6" s="559">
        <f t="shared" si="2"/>
        <v>14249</v>
      </c>
      <c r="S6" s="14">
        <f t="shared" si="2"/>
        <v>9104</v>
      </c>
      <c r="T6" s="14">
        <f t="shared" si="2"/>
        <v>6512</v>
      </c>
      <c r="U6" s="14">
        <f t="shared" si="2"/>
        <v>3262</v>
      </c>
      <c r="V6" s="14">
        <f t="shared" si="2"/>
        <v>1389</v>
      </c>
      <c r="W6" s="11"/>
    </row>
    <row r="7" spans="2:23" ht="15" customHeight="1" x14ac:dyDescent="0.25">
      <c r="B7" s="633" t="s">
        <v>400</v>
      </c>
      <c r="C7" s="634"/>
      <c r="D7" s="893"/>
      <c r="E7" s="786" t="s">
        <v>148</v>
      </c>
      <c r="F7" s="626">
        <f t="shared" si="1"/>
        <v>100</v>
      </c>
      <c r="G7" s="600">
        <f>G6*100/F6</f>
        <v>12.560350954586673</v>
      </c>
      <c r="H7" s="601">
        <f>H6*100/F6</f>
        <v>30.902139548562605</v>
      </c>
      <c r="I7" s="601">
        <f>I6*100/F6</f>
        <v>23.352449574786167</v>
      </c>
      <c r="J7" s="601">
        <f>J6*100/F6</f>
        <v>18.091806974977331</v>
      </c>
      <c r="K7" s="601">
        <f>K6*100/F6</f>
        <v>10.343602186113767</v>
      </c>
      <c r="L7" s="602">
        <f>L6*100/F6</f>
        <v>4.7496507609734575</v>
      </c>
      <c r="O7" s="788" t="s">
        <v>369</v>
      </c>
      <c r="P7" s="14">
        <f t="shared" ref="P7:V7" si="3">SUM(F26,F30)</f>
        <v>39090</v>
      </c>
      <c r="Q7" s="14">
        <f t="shared" si="3"/>
        <v>2250</v>
      </c>
      <c r="R7" s="14">
        <f t="shared" si="3"/>
        <v>10969</v>
      </c>
      <c r="S7" s="559">
        <f t="shared" si="3"/>
        <v>9953</v>
      </c>
      <c r="T7" s="559">
        <f t="shared" si="3"/>
        <v>8252</v>
      </c>
      <c r="U7" s="559">
        <f t="shared" si="3"/>
        <v>5179</v>
      </c>
      <c r="V7" s="559">
        <f t="shared" si="3"/>
        <v>2487</v>
      </c>
      <c r="W7" s="11"/>
    </row>
    <row r="8" spans="2:23" ht="18.75" x14ac:dyDescent="0.25">
      <c r="B8" s="640"/>
      <c r="C8" s="634"/>
      <c r="D8" s="894" t="s">
        <v>129</v>
      </c>
      <c r="E8" s="603" t="s">
        <v>147</v>
      </c>
      <c r="F8" s="627">
        <f t="shared" si="1"/>
        <v>45176</v>
      </c>
      <c r="G8" s="604">
        <v>5637</v>
      </c>
      <c r="H8" s="605">
        <v>16584</v>
      </c>
      <c r="I8" s="605">
        <v>11528</v>
      </c>
      <c r="J8" s="605">
        <v>7527</v>
      </c>
      <c r="K8" s="605">
        <v>3900</v>
      </c>
      <c r="L8" s="606">
        <v>0</v>
      </c>
      <c r="O8" s="11"/>
      <c r="P8" s="163" t="s">
        <v>370</v>
      </c>
      <c r="Q8" s="163" t="s">
        <v>371</v>
      </c>
      <c r="R8" s="163" t="s">
        <v>372</v>
      </c>
      <c r="S8" s="163"/>
      <c r="T8" s="11"/>
      <c r="U8" s="163" t="s">
        <v>370</v>
      </c>
      <c r="V8" s="163" t="s">
        <v>373</v>
      </c>
      <c r="W8" s="789"/>
    </row>
    <row r="9" spans="2:23" ht="15.75" customHeight="1" thickBot="1" x14ac:dyDescent="0.3">
      <c r="B9" s="641"/>
      <c r="C9" s="635"/>
      <c r="D9" s="895"/>
      <c r="E9" s="787" t="s">
        <v>148</v>
      </c>
      <c r="F9" s="628">
        <f t="shared" si="1"/>
        <v>100</v>
      </c>
      <c r="G9" s="621">
        <f>G8*100/F8</f>
        <v>12.477864352753674</v>
      </c>
      <c r="H9" s="622">
        <f>H8*100/F8</f>
        <v>36.709757393306184</v>
      </c>
      <c r="I9" s="622">
        <f>I8*100/F8</f>
        <v>25.517974145564015</v>
      </c>
      <c r="J9" s="622">
        <f>J8*100/F8</f>
        <v>16.66150168230919</v>
      </c>
      <c r="K9" s="622">
        <f>K8*100/F8</f>
        <v>8.6329024260669378</v>
      </c>
      <c r="L9" s="623">
        <f>L8*100/F8</f>
        <v>0</v>
      </c>
      <c r="O9" s="788" t="s">
        <v>368</v>
      </c>
      <c r="P9" s="559">
        <f>SUM(Q6:R6)</f>
        <v>22249</v>
      </c>
      <c r="Q9" s="14">
        <f>SUM(S6:T6)</f>
        <v>15616</v>
      </c>
      <c r="R9" s="14">
        <f>SUM(U6:V6)</f>
        <v>4651</v>
      </c>
      <c r="S9" s="790"/>
      <c r="T9" s="791" t="s">
        <v>368</v>
      </c>
      <c r="U9" s="559">
        <f>SUM(P9)</f>
        <v>22249</v>
      </c>
      <c r="V9" s="14">
        <f>SUM(Q9:R9)</f>
        <v>20267</v>
      </c>
      <c r="W9" s="790"/>
    </row>
    <row r="10" spans="2:23" ht="15" customHeight="1" x14ac:dyDescent="0.25">
      <c r="B10" s="906" t="s">
        <v>360</v>
      </c>
      <c r="C10" s="896" t="s">
        <v>89</v>
      </c>
      <c r="D10" s="885" t="s">
        <v>4</v>
      </c>
      <c r="E10" s="637" t="s">
        <v>147</v>
      </c>
      <c r="F10" s="48">
        <f t="shared" si="1"/>
        <v>7498</v>
      </c>
      <c r="G10" s="126">
        <v>1963</v>
      </c>
      <c r="H10" s="127">
        <v>2610</v>
      </c>
      <c r="I10" s="127">
        <v>1390</v>
      </c>
      <c r="J10" s="127">
        <v>961</v>
      </c>
      <c r="K10" s="127">
        <v>423</v>
      </c>
      <c r="L10" s="169">
        <v>151</v>
      </c>
      <c r="M10" s="661"/>
      <c r="O10" s="788" t="s">
        <v>369</v>
      </c>
      <c r="P10" s="14">
        <f>SUM(Q7:R7)</f>
        <v>13219</v>
      </c>
      <c r="Q10" s="559">
        <f>SUM(S7:T7)</f>
        <v>18205</v>
      </c>
      <c r="R10" s="559">
        <f>SUM(U7:V7)</f>
        <v>7666</v>
      </c>
      <c r="S10" s="790"/>
      <c r="T10" s="791" t="s">
        <v>369</v>
      </c>
      <c r="U10" s="14">
        <f>SUM(P10)</f>
        <v>13219</v>
      </c>
      <c r="V10" s="559">
        <f>SUM(Q10:R10)</f>
        <v>25871</v>
      </c>
      <c r="W10" s="790"/>
    </row>
    <row r="11" spans="2:23" x14ac:dyDescent="0.25">
      <c r="B11" s="907"/>
      <c r="C11" s="897"/>
      <c r="D11" s="886"/>
      <c r="E11" s="784" t="s">
        <v>148</v>
      </c>
      <c r="F11" s="629">
        <f t="shared" si="1"/>
        <v>100</v>
      </c>
      <c r="G11" s="597">
        <f>G10*100/F10</f>
        <v>26.180314750600161</v>
      </c>
      <c r="H11" s="595">
        <f>H10*100/F10</f>
        <v>34.809282475326754</v>
      </c>
      <c r="I11" s="595">
        <f>I10*100/F10</f>
        <v>18.538276873833023</v>
      </c>
      <c r="J11" s="595">
        <f>J10*100/F10</f>
        <v>12.816751133635636</v>
      </c>
      <c r="K11" s="595">
        <f>K10*100/F10</f>
        <v>5.6415044011736466</v>
      </c>
      <c r="L11" s="596">
        <f>L10*100/F10</f>
        <v>2.0138703654307815</v>
      </c>
      <c r="M11" s="661"/>
      <c r="P11" s="792">
        <f>SUM(P9:R10)</f>
        <v>81606</v>
      </c>
      <c r="U11" s="792">
        <f>SUM(U9:V10)</f>
        <v>81606</v>
      </c>
      <c r="W11" s="792"/>
    </row>
    <row r="12" spans="2:23" x14ac:dyDescent="0.25">
      <c r="B12" s="907"/>
      <c r="C12" s="897"/>
      <c r="D12" s="887" t="s">
        <v>129</v>
      </c>
      <c r="E12" s="586" t="s">
        <v>147</v>
      </c>
      <c r="F12" s="46">
        <f t="shared" si="1"/>
        <v>3639</v>
      </c>
      <c r="G12" s="104">
        <v>892</v>
      </c>
      <c r="H12" s="14">
        <v>1371</v>
      </c>
      <c r="I12" s="14">
        <v>707</v>
      </c>
      <c r="J12" s="14">
        <v>478</v>
      </c>
      <c r="K12" s="14">
        <v>191</v>
      </c>
      <c r="L12" s="15">
        <v>0</v>
      </c>
      <c r="M12" s="661"/>
    </row>
    <row r="13" spans="2:23" x14ac:dyDescent="0.25">
      <c r="B13" s="907"/>
      <c r="C13" s="897"/>
      <c r="D13" s="887"/>
      <c r="E13" s="784" t="s">
        <v>148</v>
      </c>
      <c r="F13" s="629">
        <f t="shared" si="1"/>
        <v>100.00000000000001</v>
      </c>
      <c r="G13" s="597">
        <f>G12*100/F12</f>
        <v>24.512228634240177</v>
      </c>
      <c r="H13" s="595">
        <f>H12*100/F12</f>
        <v>37.675185490519375</v>
      </c>
      <c r="I13" s="595">
        <f>I12*100/F12</f>
        <v>19.428414399560317</v>
      </c>
      <c r="J13" s="595">
        <f>J12*100/F12</f>
        <v>13.135476779334983</v>
      </c>
      <c r="K13" s="595">
        <f>K12*100/F12</f>
        <v>5.24869469634515</v>
      </c>
      <c r="L13" s="596">
        <f>L12*100/F12</f>
        <v>0</v>
      </c>
      <c r="M13" s="661"/>
    </row>
    <row r="14" spans="2:23" x14ac:dyDescent="0.25">
      <c r="B14" s="907"/>
      <c r="C14" s="883" t="s">
        <v>78</v>
      </c>
      <c r="D14" s="886" t="s">
        <v>4</v>
      </c>
      <c r="E14" s="586" t="s">
        <v>147</v>
      </c>
      <c r="F14" s="46">
        <f t="shared" si="1"/>
        <v>9957</v>
      </c>
      <c r="G14" s="104">
        <v>2084</v>
      </c>
      <c r="H14" s="14">
        <v>3497</v>
      </c>
      <c r="I14" s="14">
        <v>2016</v>
      </c>
      <c r="J14" s="14">
        <v>1391</v>
      </c>
      <c r="K14" s="14">
        <v>693</v>
      </c>
      <c r="L14" s="15">
        <v>276</v>
      </c>
      <c r="M14" s="661"/>
    </row>
    <row r="15" spans="2:23" x14ac:dyDescent="0.25">
      <c r="B15" s="907"/>
      <c r="C15" s="883"/>
      <c r="D15" s="886"/>
      <c r="E15" s="784" t="s">
        <v>148</v>
      </c>
      <c r="F15" s="629">
        <f t="shared" si="1"/>
        <v>100</v>
      </c>
      <c r="G15" s="597">
        <f>G14*100/F14</f>
        <v>20.92999899568143</v>
      </c>
      <c r="H15" s="595">
        <f>H14*100/F14</f>
        <v>35.121020387666967</v>
      </c>
      <c r="I15" s="595">
        <f>I14*100/F14</f>
        <v>20.247062368183187</v>
      </c>
      <c r="J15" s="595">
        <f>J14*100/F14</f>
        <v>13.970071306618459</v>
      </c>
      <c r="K15" s="595">
        <f>K14*100/F14</f>
        <v>6.9599276890629707</v>
      </c>
      <c r="L15" s="596">
        <f>L14*100/F14</f>
        <v>2.7719192527869838</v>
      </c>
      <c r="M15" s="661"/>
    </row>
    <row r="16" spans="2:23" x14ac:dyDescent="0.25">
      <c r="B16" s="907"/>
      <c r="C16" s="883"/>
      <c r="D16" s="887" t="s">
        <v>129</v>
      </c>
      <c r="E16" s="586" t="s">
        <v>147</v>
      </c>
      <c r="F16" s="46">
        <f t="shared" si="1"/>
        <v>4720</v>
      </c>
      <c r="G16" s="104">
        <v>970</v>
      </c>
      <c r="H16" s="14">
        <v>1763</v>
      </c>
      <c r="I16" s="14">
        <v>1035</v>
      </c>
      <c r="J16" s="14">
        <v>644</v>
      </c>
      <c r="K16" s="14">
        <v>308</v>
      </c>
      <c r="L16" s="15">
        <v>0</v>
      </c>
      <c r="M16" s="661"/>
    </row>
    <row r="17" spans="2:13" x14ac:dyDescent="0.25">
      <c r="B17" s="907"/>
      <c r="C17" s="883"/>
      <c r="D17" s="887"/>
      <c r="E17" s="784" t="s">
        <v>148</v>
      </c>
      <c r="F17" s="629">
        <f t="shared" si="1"/>
        <v>100.00000000000001</v>
      </c>
      <c r="G17" s="597">
        <f>G16*100/F16</f>
        <v>20.550847457627118</v>
      </c>
      <c r="H17" s="595">
        <f>H16*100/F16</f>
        <v>37.351694915254235</v>
      </c>
      <c r="I17" s="595">
        <f>I16*100/F16</f>
        <v>21.927966101694917</v>
      </c>
      <c r="J17" s="595">
        <f>J16*100/F16</f>
        <v>13.64406779661017</v>
      </c>
      <c r="K17" s="595">
        <f>K16*100/F16</f>
        <v>6.5254237288135597</v>
      </c>
      <c r="L17" s="596">
        <f>L16*100/F16</f>
        <v>0</v>
      </c>
      <c r="M17" s="661"/>
    </row>
    <row r="18" spans="2:13" x14ac:dyDescent="0.25">
      <c r="B18" s="907"/>
      <c r="C18" s="883" t="s">
        <v>85</v>
      </c>
      <c r="D18" s="886" t="s">
        <v>4</v>
      </c>
      <c r="E18" s="586" t="s">
        <v>147</v>
      </c>
      <c r="F18" s="46">
        <f t="shared" si="1"/>
        <v>11105</v>
      </c>
      <c r="G18" s="104">
        <v>1784</v>
      </c>
      <c r="H18" s="14">
        <v>3687</v>
      </c>
      <c r="I18" s="14">
        <v>2539</v>
      </c>
      <c r="J18" s="14">
        <v>1749</v>
      </c>
      <c r="K18" s="14">
        <v>934</v>
      </c>
      <c r="L18" s="15">
        <v>412</v>
      </c>
      <c r="M18" s="661"/>
    </row>
    <row r="19" spans="2:13" x14ac:dyDescent="0.25">
      <c r="B19" s="907"/>
      <c r="C19" s="883"/>
      <c r="D19" s="886"/>
      <c r="E19" s="784" t="s">
        <v>148</v>
      </c>
      <c r="F19" s="629">
        <f t="shared" si="1"/>
        <v>100</v>
      </c>
      <c r="G19" s="597">
        <f>G18*100/F18</f>
        <v>16.064835659612786</v>
      </c>
      <c r="H19" s="595">
        <f>H18*100/F18</f>
        <v>33.201260693381357</v>
      </c>
      <c r="I19" s="595">
        <f>I18*100/F18</f>
        <v>22.863574966231429</v>
      </c>
      <c r="J19" s="595">
        <f>J18*100/F18</f>
        <v>15.74966231427285</v>
      </c>
      <c r="K19" s="595">
        <f>K18*100/F18</f>
        <v>8.4106258442143176</v>
      </c>
      <c r="L19" s="596">
        <f>L18*100/F18</f>
        <v>3.7100405222872581</v>
      </c>
      <c r="M19" s="661"/>
    </row>
    <row r="20" spans="2:13" x14ac:dyDescent="0.25">
      <c r="B20" s="907"/>
      <c r="C20" s="883"/>
      <c r="D20" s="887" t="s">
        <v>129</v>
      </c>
      <c r="E20" s="586" t="s">
        <v>147</v>
      </c>
      <c r="F20" s="46">
        <f t="shared" si="1"/>
        <v>5559</v>
      </c>
      <c r="G20" s="104">
        <v>918</v>
      </c>
      <c r="H20" s="14">
        <v>2089</v>
      </c>
      <c r="I20" s="14">
        <v>1337</v>
      </c>
      <c r="J20" s="14">
        <v>814</v>
      </c>
      <c r="K20" s="14">
        <v>401</v>
      </c>
      <c r="L20" s="15">
        <v>0</v>
      </c>
      <c r="M20" s="661"/>
    </row>
    <row r="21" spans="2:13" x14ac:dyDescent="0.25">
      <c r="B21" s="907"/>
      <c r="C21" s="883"/>
      <c r="D21" s="887"/>
      <c r="E21" s="784" t="s">
        <v>148</v>
      </c>
      <c r="F21" s="629">
        <f t="shared" si="1"/>
        <v>100</v>
      </c>
      <c r="G21" s="597">
        <f>G20*100/F20</f>
        <v>16.513761467889907</v>
      </c>
      <c r="H21" s="595">
        <f>H20*100/F20</f>
        <v>37.578701205252742</v>
      </c>
      <c r="I21" s="595">
        <f>I20*100/F20</f>
        <v>24.051088325238354</v>
      </c>
      <c r="J21" s="595">
        <f>J20*100/F20</f>
        <v>14.642921388738982</v>
      </c>
      <c r="K21" s="595">
        <f>K20*100/F20</f>
        <v>7.2135276128800143</v>
      </c>
      <c r="L21" s="596">
        <f>L20*100/F20</f>
        <v>0</v>
      </c>
      <c r="M21" s="661"/>
    </row>
    <row r="22" spans="2:13" x14ac:dyDescent="0.25">
      <c r="B22" s="907"/>
      <c r="C22" s="883" t="s">
        <v>86</v>
      </c>
      <c r="D22" s="886" t="s">
        <v>4</v>
      </c>
      <c r="E22" s="778" t="s">
        <v>147</v>
      </c>
      <c r="F22" s="46">
        <f t="shared" si="1"/>
        <v>13956</v>
      </c>
      <c r="G22" s="104">
        <v>2169</v>
      </c>
      <c r="H22" s="14">
        <v>4455</v>
      </c>
      <c r="I22" s="14">
        <v>3159</v>
      </c>
      <c r="J22" s="14">
        <v>2411</v>
      </c>
      <c r="K22" s="14">
        <v>1212</v>
      </c>
      <c r="L22" s="15">
        <v>550</v>
      </c>
      <c r="M22" s="661"/>
    </row>
    <row r="23" spans="2:13" x14ac:dyDescent="0.25">
      <c r="B23" s="907"/>
      <c r="C23" s="883"/>
      <c r="D23" s="886"/>
      <c r="E23" s="784" t="s">
        <v>148</v>
      </c>
      <c r="F23" s="629">
        <f t="shared" si="1"/>
        <v>100</v>
      </c>
      <c r="G23" s="597">
        <f>G22*100/F22</f>
        <v>15.541702493551162</v>
      </c>
      <c r="H23" s="595">
        <f>H22*100/F22</f>
        <v>31.921754084264833</v>
      </c>
      <c r="I23" s="595">
        <f>I22*100/F22</f>
        <v>22.635425623387789</v>
      </c>
      <c r="J23" s="595">
        <f>J22*100/F22</f>
        <v>17.275723703066781</v>
      </c>
      <c r="K23" s="595">
        <f>K22*100/F22</f>
        <v>8.6844368013757531</v>
      </c>
      <c r="L23" s="596">
        <f>L22*100/F22</f>
        <v>3.9409572943536828</v>
      </c>
      <c r="M23" s="661"/>
    </row>
    <row r="24" spans="2:13" x14ac:dyDescent="0.25">
      <c r="B24" s="907"/>
      <c r="C24" s="883"/>
      <c r="D24" s="887" t="s">
        <v>129</v>
      </c>
      <c r="E24" s="778" t="s">
        <v>147</v>
      </c>
      <c r="F24" s="46">
        <f t="shared" si="1"/>
        <v>7395</v>
      </c>
      <c r="G24" s="104">
        <v>1209</v>
      </c>
      <c r="H24" s="14">
        <v>2797</v>
      </c>
      <c r="I24" s="14">
        <v>1765</v>
      </c>
      <c r="J24" s="14">
        <v>1120</v>
      </c>
      <c r="K24" s="14">
        <v>504</v>
      </c>
      <c r="L24" s="15">
        <v>0</v>
      </c>
      <c r="M24" s="661"/>
    </row>
    <row r="25" spans="2:13" ht="15.75" thickBot="1" x14ac:dyDescent="0.3">
      <c r="B25" s="907"/>
      <c r="C25" s="910"/>
      <c r="D25" s="911"/>
      <c r="E25" s="793" t="s">
        <v>148</v>
      </c>
      <c r="F25" s="794">
        <f t="shared" si="1"/>
        <v>100</v>
      </c>
      <c r="G25" s="795">
        <f>G24*100/F24</f>
        <v>16.348884381338742</v>
      </c>
      <c r="H25" s="796">
        <f>H24*100/F24</f>
        <v>37.822853279242729</v>
      </c>
      <c r="I25" s="796">
        <f>I24*100/F24</f>
        <v>23.867478025693035</v>
      </c>
      <c r="J25" s="796">
        <f>J24*100/F24</f>
        <v>15.145368492224476</v>
      </c>
      <c r="K25" s="796">
        <f>K24*100/F24</f>
        <v>6.8154158215010145</v>
      </c>
      <c r="L25" s="797">
        <f>L24*100/F24</f>
        <v>0</v>
      </c>
      <c r="M25" s="661"/>
    </row>
    <row r="26" spans="2:13" ht="15.75" thickTop="1" x14ac:dyDescent="0.25">
      <c r="B26" s="907"/>
      <c r="C26" s="884" t="s">
        <v>87</v>
      </c>
      <c r="D26" s="885" t="s">
        <v>4</v>
      </c>
      <c r="E26" s="637" t="s">
        <v>147</v>
      </c>
      <c r="F26" s="48">
        <f t="shared" si="1"/>
        <v>12652</v>
      </c>
      <c r="G26" s="126">
        <v>1345</v>
      </c>
      <c r="H26" s="127">
        <v>4293</v>
      </c>
      <c r="I26" s="127">
        <v>2999</v>
      </c>
      <c r="J26" s="127">
        <v>2230</v>
      </c>
      <c r="K26" s="127">
        <v>1243</v>
      </c>
      <c r="L26" s="169">
        <v>542</v>
      </c>
      <c r="M26" s="661"/>
    </row>
    <row r="27" spans="2:13" x14ac:dyDescent="0.25">
      <c r="B27" s="907"/>
      <c r="C27" s="883"/>
      <c r="D27" s="886"/>
      <c r="E27" s="784" t="s">
        <v>148</v>
      </c>
      <c r="F27" s="629">
        <f t="shared" si="1"/>
        <v>99.999999999999986</v>
      </c>
      <c r="G27" s="597">
        <f>G26*100/F26</f>
        <v>10.630730319317104</v>
      </c>
      <c r="H27" s="595">
        <f>H26*100/F26</f>
        <v>33.931394245969017</v>
      </c>
      <c r="I27" s="595">
        <f>I26*100/F26</f>
        <v>23.703762251027506</v>
      </c>
      <c r="J27" s="595">
        <f>J26*100/F26</f>
        <v>17.625671830540625</v>
      </c>
      <c r="K27" s="595">
        <f>K26*100/F26</f>
        <v>9.8245336705659181</v>
      </c>
      <c r="L27" s="596">
        <f>L26*100/F26</f>
        <v>4.2839076825798292</v>
      </c>
      <c r="M27" s="661"/>
    </row>
    <row r="28" spans="2:13" x14ac:dyDescent="0.25">
      <c r="B28" s="907"/>
      <c r="C28" s="883"/>
      <c r="D28" s="887" t="s">
        <v>129</v>
      </c>
      <c r="E28" s="586" t="s">
        <v>147</v>
      </c>
      <c r="F28" s="46">
        <f t="shared" si="1"/>
        <v>7359</v>
      </c>
      <c r="G28" s="104">
        <v>940</v>
      </c>
      <c r="H28" s="14">
        <v>3117</v>
      </c>
      <c r="I28" s="14">
        <v>1753</v>
      </c>
      <c r="J28" s="14">
        <v>1066</v>
      </c>
      <c r="K28" s="14">
        <v>483</v>
      </c>
      <c r="L28" s="15">
        <v>0</v>
      </c>
      <c r="M28" s="661"/>
    </row>
    <row r="29" spans="2:13" x14ac:dyDescent="0.25">
      <c r="B29" s="907"/>
      <c r="C29" s="883"/>
      <c r="D29" s="887"/>
      <c r="E29" s="784" t="s">
        <v>148</v>
      </c>
      <c r="F29" s="629">
        <f t="shared" si="1"/>
        <v>100</v>
      </c>
      <c r="G29" s="597">
        <f>G28*100/F28</f>
        <v>12.773474656882728</v>
      </c>
      <c r="H29" s="595">
        <f>H28*100/F28</f>
        <v>42.356298410110071</v>
      </c>
      <c r="I29" s="595">
        <f>I28*100/F28</f>
        <v>23.821171354803642</v>
      </c>
      <c r="J29" s="595">
        <f>J28*100/F28</f>
        <v>14.485663813018073</v>
      </c>
      <c r="K29" s="595">
        <f>K28*100/F28</f>
        <v>6.5633917651854867</v>
      </c>
      <c r="L29" s="596">
        <f>L28*100/F28</f>
        <v>0</v>
      </c>
      <c r="M29" s="661"/>
    </row>
    <row r="30" spans="2:13" x14ac:dyDescent="0.25">
      <c r="B30" s="907"/>
      <c r="C30" s="883" t="s">
        <v>88</v>
      </c>
      <c r="D30" s="886" t="s">
        <v>4</v>
      </c>
      <c r="E30" s="586" t="s">
        <v>147</v>
      </c>
      <c r="F30" s="46">
        <f t="shared" si="1"/>
        <v>26438</v>
      </c>
      <c r="G30" s="104">
        <v>905</v>
      </c>
      <c r="H30" s="14">
        <v>6676</v>
      </c>
      <c r="I30" s="14">
        <v>6954</v>
      </c>
      <c r="J30" s="14">
        <v>6022</v>
      </c>
      <c r="K30" s="14">
        <v>3936</v>
      </c>
      <c r="L30" s="15">
        <v>1945</v>
      </c>
      <c r="M30" s="661"/>
    </row>
    <row r="31" spans="2:13" x14ac:dyDescent="0.25">
      <c r="B31" s="907"/>
      <c r="C31" s="883"/>
      <c r="D31" s="886"/>
      <c r="E31" s="784" t="s">
        <v>148</v>
      </c>
      <c r="F31" s="629">
        <f t="shared" si="1"/>
        <v>100</v>
      </c>
      <c r="G31" s="597">
        <f>G30*100/F30</f>
        <v>3.423103109161056</v>
      </c>
      <c r="H31" s="595">
        <f>H30*100/F30</f>
        <v>25.251531885921779</v>
      </c>
      <c r="I31" s="595">
        <f>I30*100/F30</f>
        <v>26.303048642106059</v>
      </c>
      <c r="J31" s="595">
        <f>J30*100/F30</f>
        <v>22.777819804826386</v>
      </c>
      <c r="K31" s="595">
        <f>K30*100/F30</f>
        <v>14.887661699069522</v>
      </c>
      <c r="L31" s="596">
        <f>L30*100/F30</f>
        <v>7.3568348589151977</v>
      </c>
      <c r="M31" s="661"/>
    </row>
    <row r="32" spans="2:13" x14ac:dyDescent="0.25">
      <c r="B32" s="907"/>
      <c r="C32" s="883"/>
      <c r="D32" s="887" t="s">
        <v>129</v>
      </c>
      <c r="E32" s="586" t="s">
        <v>147</v>
      </c>
      <c r="F32" s="46">
        <f t="shared" si="1"/>
        <v>16504</v>
      </c>
      <c r="G32" s="104">
        <v>708</v>
      </c>
      <c r="H32" s="14">
        <v>5447</v>
      </c>
      <c r="I32" s="14">
        <v>4931</v>
      </c>
      <c r="J32" s="14">
        <v>3405</v>
      </c>
      <c r="K32" s="14">
        <v>2013</v>
      </c>
      <c r="L32" s="15">
        <v>0</v>
      </c>
      <c r="M32" s="661"/>
    </row>
    <row r="33" spans="2:13" ht="15.75" thickBot="1" x14ac:dyDescent="0.3">
      <c r="B33" s="908"/>
      <c r="C33" s="909"/>
      <c r="D33" s="905"/>
      <c r="E33" s="785" t="s">
        <v>148</v>
      </c>
      <c r="F33" s="630">
        <f t="shared" si="1"/>
        <v>100</v>
      </c>
      <c r="G33" s="616">
        <f>G32*100/F32</f>
        <v>4.2898691226369365</v>
      </c>
      <c r="H33" s="617">
        <f>H32*100/F32</f>
        <v>33.004120213281631</v>
      </c>
      <c r="I33" s="617">
        <f>I32*100/F32</f>
        <v>29.877605428986911</v>
      </c>
      <c r="J33" s="617">
        <f>J32*100/F32</f>
        <v>20.631362094037808</v>
      </c>
      <c r="K33" s="617">
        <f>K32*100/F32</f>
        <v>12.197043141056714</v>
      </c>
      <c r="L33" s="618">
        <f>L32*100/F32</f>
        <v>0</v>
      </c>
      <c r="M33" s="661"/>
    </row>
    <row r="34" spans="2:13" ht="15.75" thickBot="1" x14ac:dyDescent="0.3">
      <c r="G34" s="660"/>
      <c r="H34" s="660"/>
      <c r="I34" s="660"/>
      <c r="J34" s="660"/>
      <c r="K34" s="660"/>
      <c r="L34" s="660"/>
    </row>
    <row r="35" spans="2:13" x14ac:dyDescent="0.25">
      <c r="B35" s="636" t="s">
        <v>3</v>
      </c>
      <c r="C35" s="642"/>
      <c r="D35" s="642"/>
      <c r="E35" s="643"/>
      <c r="F35" s="624"/>
      <c r="G35" s="890" t="s">
        <v>194</v>
      </c>
      <c r="H35" s="890"/>
      <c r="I35" s="890"/>
      <c r="J35" s="890"/>
      <c r="K35" s="890"/>
      <c r="L35" s="891"/>
    </row>
    <row r="36" spans="2:13" ht="30.75" thickBot="1" x14ac:dyDescent="0.3">
      <c r="B36" s="783"/>
      <c r="C36" s="888"/>
      <c r="D36" s="888"/>
      <c r="E36" s="889"/>
      <c r="F36" s="782" t="s">
        <v>63</v>
      </c>
      <c r="G36" s="780" t="s">
        <v>65</v>
      </c>
      <c r="H36" s="588" t="s">
        <v>66</v>
      </c>
      <c r="I36" s="588" t="s">
        <v>67</v>
      </c>
      <c r="J36" s="588" t="s">
        <v>68</v>
      </c>
      <c r="K36" s="588" t="s">
        <v>69</v>
      </c>
      <c r="L36" s="781" t="s">
        <v>70</v>
      </c>
    </row>
    <row r="37" spans="2:13" ht="18.75" x14ac:dyDescent="0.25">
      <c r="B37" s="632" t="s">
        <v>359</v>
      </c>
      <c r="C37" s="639"/>
      <c r="D37" s="892" t="s">
        <v>4</v>
      </c>
      <c r="E37" s="607" t="s">
        <v>147</v>
      </c>
      <c r="F37" s="625">
        <f>SUM(F41,F45)</f>
        <v>81606</v>
      </c>
      <c r="G37" s="608">
        <f>SUM(G41,G45)</f>
        <v>10250</v>
      </c>
      <c r="H37" s="609">
        <f t="shared" ref="H37:L37" si="4">SUM(H41,H45)</f>
        <v>25218</v>
      </c>
      <c r="I37" s="609">
        <f t="shared" si="4"/>
        <v>19057</v>
      </c>
      <c r="J37" s="609">
        <f t="shared" si="4"/>
        <v>14764</v>
      </c>
      <c r="K37" s="609">
        <f t="shared" si="4"/>
        <v>8441</v>
      </c>
      <c r="L37" s="610">
        <f t="shared" si="4"/>
        <v>3876</v>
      </c>
    </row>
    <row r="38" spans="2:13" ht="18.75" x14ac:dyDescent="0.25">
      <c r="B38" s="633" t="s">
        <v>400</v>
      </c>
      <c r="C38" s="634"/>
      <c r="D38" s="893"/>
      <c r="E38" s="786" t="s">
        <v>148</v>
      </c>
      <c r="F38" s="626">
        <f>SUM(G38:L38)</f>
        <v>100</v>
      </c>
      <c r="G38" s="600">
        <f>G37*100/F37</f>
        <v>12.560350954586673</v>
      </c>
      <c r="H38" s="601">
        <f>H37*100/F37</f>
        <v>30.902139548562605</v>
      </c>
      <c r="I38" s="601">
        <f>I37*100/F37</f>
        <v>23.352449574786167</v>
      </c>
      <c r="J38" s="601">
        <f>J37*100/F37</f>
        <v>18.091806974977331</v>
      </c>
      <c r="K38" s="601">
        <f>K37*100/F37</f>
        <v>10.343602186113767</v>
      </c>
      <c r="L38" s="602">
        <f>L37*100/F37</f>
        <v>4.7496507609734575</v>
      </c>
    </row>
    <row r="39" spans="2:13" ht="18.75" x14ac:dyDescent="0.25">
      <c r="B39" s="640"/>
      <c r="C39" s="634"/>
      <c r="D39" s="894" t="s">
        <v>129</v>
      </c>
      <c r="E39" s="603" t="s">
        <v>147</v>
      </c>
      <c r="F39" s="627">
        <f>SUM(F43,F47)</f>
        <v>45176</v>
      </c>
      <c r="G39" s="604">
        <f t="shared" ref="G39:L39" si="5">SUM(G43,G47)</f>
        <v>5637</v>
      </c>
      <c r="H39" s="605">
        <f t="shared" si="5"/>
        <v>16584</v>
      </c>
      <c r="I39" s="605">
        <f t="shared" si="5"/>
        <v>11528</v>
      </c>
      <c r="J39" s="605">
        <f t="shared" si="5"/>
        <v>7527</v>
      </c>
      <c r="K39" s="605">
        <f t="shared" si="5"/>
        <v>3900</v>
      </c>
      <c r="L39" s="606">
        <f t="shared" si="5"/>
        <v>0</v>
      </c>
    </row>
    <row r="40" spans="2:13" ht="19.5" thickBot="1" x14ac:dyDescent="0.3">
      <c r="B40" s="641"/>
      <c r="C40" s="635"/>
      <c r="D40" s="895"/>
      <c r="E40" s="787" t="s">
        <v>148</v>
      </c>
      <c r="F40" s="628">
        <f t="shared" ref="F40:F48" si="6">SUM(G40:L40)</f>
        <v>100</v>
      </c>
      <c r="G40" s="621">
        <f>G39*100/F39</f>
        <v>12.477864352753674</v>
      </c>
      <c r="H40" s="622">
        <f>H39*100/F39</f>
        <v>36.709757393306184</v>
      </c>
      <c r="I40" s="622">
        <f>I39*100/F39</f>
        <v>25.517974145564015</v>
      </c>
      <c r="J40" s="622">
        <f>J39*100/F39</f>
        <v>16.66150168230919</v>
      </c>
      <c r="K40" s="622">
        <f>K39*100/F39</f>
        <v>8.6329024260669378</v>
      </c>
      <c r="L40" s="623">
        <f>L39*100/F39</f>
        <v>0</v>
      </c>
    </row>
    <row r="41" spans="2:13" ht="15.75" customHeight="1" x14ac:dyDescent="0.25">
      <c r="B41" s="906" t="s">
        <v>489</v>
      </c>
      <c r="C41" s="898" t="s">
        <v>487</v>
      </c>
      <c r="D41" s="900" t="s">
        <v>4</v>
      </c>
      <c r="E41" s="779" t="s">
        <v>147</v>
      </c>
      <c r="F41" s="52">
        <f>SUM(F10,F14,F18,F22)</f>
        <v>42516</v>
      </c>
      <c r="G41" s="136">
        <f t="shared" ref="G41:L41" si="7">SUM(G10,G14,G18,G22)</f>
        <v>8000</v>
      </c>
      <c r="H41" s="137">
        <f t="shared" si="7"/>
        <v>14249</v>
      </c>
      <c r="I41" s="137">
        <f t="shared" si="7"/>
        <v>9104</v>
      </c>
      <c r="J41" s="137">
        <f t="shared" si="7"/>
        <v>6512</v>
      </c>
      <c r="K41" s="137">
        <f t="shared" si="7"/>
        <v>3262</v>
      </c>
      <c r="L41" s="645">
        <f t="shared" si="7"/>
        <v>1389</v>
      </c>
    </row>
    <row r="42" spans="2:13" x14ac:dyDescent="0.25">
      <c r="B42" s="907"/>
      <c r="C42" s="897"/>
      <c r="D42" s="886"/>
      <c r="E42" s="784" t="s">
        <v>148</v>
      </c>
      <c r="F42" s="629">
        <f t="shared" si="6"/>
        <v>100.00000000000001</v>
      </c>
      <c r="G42" s="597">
        <f>G41*100/F41</f>
        <v>18.816445573431178</v>
      </c>
      <c r="H42" s="595">
        <f>H41*100/F41</f>
        <v>33.51444162197761</v>
      </c>
      <c r="I42" s="595">
        <f>I41*100/F41</f>
        <v>21.413115062564682</v>
      </c>
      <c r="J42" s="595">
        <f>J41*100/F41</f>
        <v>15.31658669677298</v>
      </c>
      <c r="K42" s="595">
        <f>K41*100/F41</f>
        <v>7.6724056825665627</v>
      </c>
      <c r="L42" s="596">
        <f>L41*100/F41</f>
        <v>3.2670053626869886</v>
      </c>
    </row>
    <row r="43" spans="2:13" x14ac:dyDescent="0.25">
      <c r="B43" s="907"/>
      <c r="C43" s="897"/>
      <c r="D43" s="887" t="s">
        <v>129</v>
      </c>
      <c r="E43" s="778" t="s">
        <v>147</v>
      </c>
      <c r="F43" s="46">
        <f>SUM(F12,F16,F20,F24)</f>
        <v>21313</v>
      </c>
      <c r="G43" s="104">
        <f t="shared" ref="G43:L43" si="8">SUM(G12,G16,G20,G24)</f>
        <v>3989</v>
      </c>
      <c r="H43" s="14">
        <f t="shared" si="8"/>
        <v>8020</v>
      </c>
      <c r="I43" s="14">
        <f t="shared" si="8"/>
        <v>4844</v>
      </c>
      <c r="J43" s="14">
        <f t="shared" si="8"/>
        <v>3056</v>
      </c>
      <c r="K43" s="14">
        <f t="shared" si="8"/>
        <v>1404</v>
      </c>
      <c r="L43" s="15">
        <f t="shared" si="8"/>
        <v>0</v>
      </c>
    </row>
    <row r="44" spans="2:13" ht="15.75" thickBot="1" x14ac:dyDescent="0.3">
      <c r="B44" s="907"/>
      <c r="C44" s="899"/>
      <c r="D44" s="901"/>
      <c r="E44" s="798" t="s">
        <v>148</v>
      </c>
      <c r="F44" s="799">
        <f t="shared" si="6"/>
        <v>99.999999999999986</v>
      </c>
      <c r="G44" s="800">
        <f>G43*100/F43</f>
        <v>18.716276450992353</v>
      </c>
      <c r="H44" s="801">
        <f>H43*100/F43</f>
        <v>37.629615727490261</v>
      </c>
      <c r="I44" s="801">
        <f>I43*100/F43</f>
        <v>22.727912541641253</v>
      </c>
      <c r="J44" s="801">
        <f>J43*100/F43</f>
        <v>14.338666541547413</v>
      </c>
      <c r="K44" s="801">
        <f>K43*100/F43</f>
        <v>6.5875287383287198</v>
      </c>
      <c r="L44" s="802">
        <f>L43*100/F43</f>
        <v>0</v>
      </c>
    </row>
    <row r="45" spans="2:13" ht="15.75" thickTop="1" x14ac:dyDescent="0.25">
      <c r="B45" s="907"/>
      <c r="C45" s="902" t="s">
        <v>488</v>
      </c>
      <c r="D45" s="885" t="s">
        <v>4</v>
      </c>
      <c r="E45" s="637" t="s">
        <v>147</v>
      </c>
      <c r="F45" s="48">
        <f>SUM(F26,F30)</f>
        <v>39090</v>
      </c>
      <c r="G45" s="126">
        <f t="shared" ref="G45:L45" si="9">SUM(G26,G30)</f>
        <v>2250</v>
      </c>
      <c r="H45" s="127">
        <f t="shared" si="9"/>
        <v>10969</v>
      </c>
      <c r="I45" s="127">
        <f t="shared" si="9"/>
        <v>9953</v>
      </c>
      <c r="J45" s="127">
        <f t="shared" si="9"/>
        <v>8252</v>
      </c>
      <c r="K45" s="127">
        <f t="shared" si="9"/>
        <v>5179</v>
      </c>
      <c r="L45" s="169">
        <f t="shared" si="9"/>
        <v>2487</v>
      </c>
    </row>
    <row r="46" spans="2:13" x14ac:dyDescent="0.25">
      <c r="B46" s="907"/>
      <c r="C46" s="903"/>
      <c r="D46" s="886"/>
      <c r="E46" s="784" t="s">
        <v>148</v>
      </c>
      <c r="F46" s="629">
        <f>SUM(G46:L46)</f>
        <v>100</v>
      </c>
      <c r="G46" s="597">
        <f>G45*100/F45</f>
        <v>5.7559478127398309</v>
      </c>
      <c r="H46" s="595">
        <f>H45*100/F45</f>
        <v>28.060885136863646</v>
      </c>
      <c r="I46" s="595">
        <f>I45*100/F45</f>
        <v>25.461754924533128</v>
      </c>
      <c r="J46" s="595">
        <f>J45*100/F45</f>
        <v>21.110258378101815</v>
      </c>
      <c r="K46" s="595">
        <f>K45*100/F45</f>
        <v>13.248912765413149</v>
      </c>
      <c r="L46" s="596">
        <f>L45*100/F45</f>
        <v>6.3622409823484265</v>
      </c>
    </row>
    <row r="47" spans="2:13" x14ac:dyDescent="0.25">
      <c r="B47" s="907"/>
      <c r="C47" s="903"/>
      <c r="D47" s="887" t="s">
        <v>129</v>
      </c>
      <c r="E47" s="778" t="s">
        <v>147</v>
      </c>
      <c r="F47" s="46">
        <f>SUM(F28,F32)</f>
        <v>23863</v>
      </c>
      <c r="G47" s="104">
        <f t="shared" ref="G47:L47" si="10">SUM(G28,G32)</f>
        <v>1648</v>
      </c>
      <c r="H47" s="14">
        <f t="shared" si="10"/>
        <v>8564</v>
      </c>
      <c r="I47" s="14">
        <f t="shared" si="10"/>
        <v>6684</v>
      </c>
      <c r="J47" s="14">
        <f t="shared" si="10"/>
        <v>4471</v>
      </c>
      <c r="K47" s="14">
        <f t="shared" si="10"/>
        <v>2496</v>
      </c>
      <c r="L47" s="15">
        <f t="shared" si="10"/>
        <v>0</v>
      </c>
    </row>
    <row r="48" spans="2:13" ht="15.75" thickBot="1" x14ac:dyDescent="0.3">
      <c r="B48" s="908"/>
      <c r="C48" s="904"/>
      <c r="D48" s="905"/>
      <c r="E48" s="785" t="s">
        <v>148</v>
      </c>
      <c r="F48" s="630">
        <f t="shared" si="6"/>
        <v>100</v>
      </c>
      <c r="G48" s="616">
        <f>G47*100/F47</f>
        <v>6.9060889242760757</v>
      </c>
      <c r="H48" s="617">
        <f>H47*100/F47</f>
        <v>35.888195113774465</v>
      </c>
      <c r="I48" s="617">
        <f>I47*100/F47</f>
        <v>28.00988978753719</v>
      </c>
      <c r="J48" s="617">
        <f>J47*100/F47</f>
        <v>18.736118677450445</v>
      </c>
      <c r="K48" s="617">
        <f>K47*100/F47</f>
        <v>10.459707496961824</v>
      </c>
      <c r="L48" s="618">
        <f>L47*100/F47</f>
        <v>0</v>
      </c>
    </row>
    <row r="50" spans="6:6" x14ac:dyDescent="0.25">
      <c r="F50" s="803">
        <f>SUM(F47/F45*100)</f>
        <v>61.04630340240471</v>
      </c>
    </row>
  </sheetData>
  <mergeCells count="34">
    <mergeCell ref="C45:C48"/>
    <mergeCell ref="D45:D46"/>
    <mergeCell ref="D47:D48"/>
    <mergeCell ref="B41:B48"/>
    <mergeCell ref="B10:B33"/>
    <mergeCell ref="C30:C33"/>
    <mergeCell ref="D30:D31"/>
    <mergeCell ref="D32:D33"/>
    <mergeCell ref="D14:D15"/>
    <mergeCell ref="D16:D17"/>
    <mergeCell ref="C18:C21"/>
    <mergeCell ref="D18:D19"/>
    <mergeCell ref="D20:D21"/>
    <mergeCell ref="C22:C25"/>
    <mergeCell ref="D22:D23"/>
    <mergeCell ref="D24:D25"/>
    <mergeCell ref="G35:L35"/>
    <mergeCell ref="C36:E36"/>
    <mergeCell ref="D37:D38"/>
    <mergeCell ref="D39:D40"/>
    <mergeCell ref="C41:C44"/>
    <mergeCell ref="D41:D42"/>
    <mergeCell ref="D43:D44"/>
    <mergeCell ref="G4:L4"/>
    <mergeCell ref="D6:D7"/>
    <mergeCell ref="D8:D9"/>
    <mergeCell ref="C10:C13"/>
    <mergeCell ref="D10:D11"/>
    <mergeCell ref="D12:D13"/>
    <mergeCell ref="C14:C17"/>
    <mergeCell ref="C26:C29"/>
    <mergeCell ref="D26:D27"/>
    <mergeCell ref="D28:D29"/>
    <mergeCell ref="C5:E5"/>
  </mergeCells>
  <printOptions horizontalCentered="1"/>
  <pageMargins left="0" right="0" top="0.78740157480314965" bottom="0" header="0" footer="0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K33"/>
  <sheetViews>
    <sheetView zoomScale="90" zoomScaleNormal="90" workbookViewId="0">
      <selection activeCell="B1" sqref="B1"/>
    </sheetView>
  </sheetViews>
  <sheetFormatPr defaultRowHeight="15" x14ac:dyDescent="0.25"/>
  <cols>
    <col min="1" max="1" width="5.4257812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94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1" x14ac:dyDescent="0.25">
      <c r="B2" s="162" t="s">
        <v>361</v>
      </c>
    </row>
    <row r="3" spans="1:11" ht="19.5" thickBot="1" x14ac:dyDescent="0.3">
      <c r="B3" s="162" t="s">
        <v>399</v>
      </c>
      <c r="G3" s="594"/>
    </row>
    <row r="4" spans="1:11" ht="18.75" customHeight="1" thickBot="1" x14ac:dyDescent="0.3">
      <c r="B4" s="636" t="s">
        <v>3</v>
      </c>
      <c r="C4" s="642"/>
      <c r="D4" s="642"/>
      <c r="E4" s="643"/>
      <c r="F4" s="624"/>
      <c r="G4" s="912" t="s">
        <v>195</v>
      </c>
      <c r="H4" s="913"/>
      <c r="I4" s="913"/>
      <c r="J4" s="913"/>
      <c r="K4" s="914"/>
    </row>
    <row r="5" spans="1:11" ht="45" customHeight="1" thickBot="1" x14ac:dyDescent="0.3">
      <c r="A5" s="644"/>
      <c r="B5" s="590"/>
      <c r="C5" s="888"/>
      <c r="D5" s="888"/>
      <c r="E5" s="889"/>
      <c r="F5" s="587" t="s">
        <v>63</v>
      </c>
      <c r="G5" s="374" t="s">
        <v>72</v>
      </c>
      <c r="H5" s="588" t="s">
        <v>14</v>
      </c>
      <c r="I5" s="588" t="s">
        <v>365</v>
      </c>
      <c r="J5" s="588" t="s">
        <v>73</v>
      </c>
      <c r="K5" s="589" t="s">
        <v>74</v>
      </c>
    </row>
    <row r="6" spans="1:11" ht="16.5" customHeight="1" x14ac:dyDescent="0.25">
      <c r="B6" s="632" t="s">
        <v>359</v>
      </c>
      <c r="C6" s="639"/>
      <c r="D6" s="915" t="s">
        <v>4</v>
      </c>
      <c r="E6" s="607" t="s">
        <v>147</v>
      </c>
      <c r="F6" s="625">
        <f t="shared" ref="F6:F33" si="0">SUM(G6:K6)</f>
        <v>81606</v>
      </c>
      <c r="G6" s="608">
        <v>12728</v>
      </c>
      <c r="H6" s="609">
        <v>20994</v>
      </c>
      <c r="I6" s="609">
        <v>9202</v>
      </c>
      <c r="J6" s="609">
        <v>22434</v>
      </c>
      <c r="K6" s="610">
        <v>16248</v>
      </c>
    </row>
    <row r="7" spans="1:11" ht="15" customHeight="1" x14ac:dyDescent="0.25">
      <c r="B7" s="633" t="s">
        <v>400</v>
      </c>
      <c r="C7" s="634"/>
      <c r="D7" s="916"/>
      <c r="E7" s="599" t="s">
        <v>148</v>
      </c>
      <c r="F7" s="626">
        <f t="shared" si="0"/>
        <v>100</v>
      </c>
      <c r="G7" s="600">
        <f>G6*100/$F$6</f>
        <v>15.596892385363821</v>
      </c>
      <c r="H7" s="601">
        <f>H6*100/$F$6</f>
        <v>25.726049555179767</v>
      </c>
      <c r="I7" s="601">
        <f>I6*100/$F$6</f>
        <v>11.276131656986006</v>
      </c>
      <c r="J7" s="601">
        <f>J6*100/$F$6</f>
        <v>27.490625689287551</v>
      </c>
      <c r="K7" s="602">
        <f>K6*100/$F$6</f>
        <v>19.910300713182853</v>
      </c>
    </row>
    <row r="8" spans="1:11" ht="18.75" x14ac:dyDescent="0.25">
      <c r="B8" s="640"/>
      <c r="C8" s="634"/>
      <c r="D8" s="916" t="s">
        <v>129</v>
      </c>
      <c r="E8" s="603" t="s">
        <v>147</v>
      </c>
      <c r="F8" s="627">
        <f t="shared" si="0"/>
        <v>45176</v>
      </c>
      <c r="G8" s="604">
        <v>9215</v>
      </c>
      <c r="H8" s="605">
        <v>13187</v>
      </c>
      <c r="I8" s="605">
        <v>6322</v>
      </c>
      <c r="J8" s="605">
        <v>10012</v>
      </c>
      <c r="K8" s="606">
        <v>6440</v>
      </c>
    </row>
    <row r="9" spans="1:11" ht="15.75" customHeight="1" thickBot="1" x14ac:dyDescent="0.3">
      <c r="B9" s="641"/>
      <c r="C9" s="635"/>
      <c r="D9" s="917"/>
      <c r="E9" s="619" t="s">
        <v>148</v>
      </c>
      <c r="F9" s="628">
        <f t="shared" si="0"/>
        <v>100</v>
      </c>
      <c r="G9" s="621">
        <f>G8*100/F8</f>
        <v>20.397998937488932</v>
      </c>
      <c r="H9" s="622">
        <f>H8*100/F8</f>
        <v>29.190278023729412</v>
      </c>
      <c r="I9" s="622">
        <f>I8*100/F8</f>
        <v>13.99415618912697</v>
      </c>
      <c r="J9" s="622">
        <f>J8*100/F8</f>
        <v>22.162210023021075</v>
      </c>
      <c r="K9" s="623">
        <f>K8*100/F8</f>
        <v>14.25535682663361</v>
      </c>
    </row>
    <row r="10" spans="1:11" ht="15" customHeight="1" x14ac:dyDescent="0.25">
      <c r="B10" s="906" t="s">
        <v>360</v>
      </c>
      <c r="C10" s="896" t="s">
        <v>89</v>
      </c>
      <c r="D10" s="896" t="s">
        <v>4</v>
      </c>
      <c r="E10" s="637" t="s">
        <v>147</v>
      </c>
      <c r="F10" s="52">
        <f t="shared" si="0"/>
        <v>7498</v>
      </c>
      <c r="G10" s="136">
        <v>1547</v>
      </c>
      <c r="H10" s="137">
        <v>2092</v>
      </c>
      <c r="I10" s="137">
        <v>1054</v>
      </c>
      <c r="J10" s="137">
        <v>1845</v>
      </c>
      <c r="K10" s="645">
        <v>960</v>
      </c>
    </row>
    <row r="11" spans="1:11" x14ac:dyDescent="0.25">
      <c r="B11" s="907"/>
      <c r="C11" s="897"/>
      <c r="D11" s="897"/>
      <c r="E11" s="598" t="s">
        <v>148</v>
      </c>
      <c r="F11" s="629">
        <f t="shared" si="0"/>
        <v>100</v>
      </c>
      <c r="G11" s="597">
        <f>G10*100/$F$10</f>
        <v>20.632168578287544</v>
      </c>
      <c r="H11" s="595">
        <f>H10*100/$F$10</f>
        <v>27.900773539610562</v>
      </c>
      <c r="I11" s="595">
        <f>I10*100/$F$10</f>
        <v>14.057081888503602</v>
      </c>
      <c r="J11" s="595">
        <f>J10*100/$F$10</f>
        <v>24.606561749799948</v>
      </c>
      <c r="K11" s="596">
        <f>K10*100/$F$10</f>
        <v>12.803414243798347</v>
      </c>
    </row>
    <row r="12" spans="1:11" x14ac:dyDescent="0.25">
      <c r="B12" s="907"/>
      <c r="C12" s="897"/>
      <c r="D12" s="897" t="s">
        <v>129</v>
      </c>
      <c r="E12" s="586" t="s">
        <v>147</v>
      </c>
      <c r="F12" s="46">
        <f t="shared" si="0"/>
        <v>3639</v>
      </c>
      <c r="G12" s="104">
        <v>1075</v>
      </c>
      <c r="H12" s="14">
        <v>1064</v>
      </c>
      <c r="I12" s="14">
        <v>607</v>
      </c>
      <c r="J12" s="14">
        <v>616</v>
      </c>
      <c r="K12" s="15">
        <v>277</v>
      </c>
    </row>
    <row r="13" spans="1:11" x14ac:dyDescent="0.25">
      <c r="B13" s="907"/>
      <c r="C13" s="897"/>
      <c r="D13" s="897"/>
      <c r="E13" s="598" t="s">
        <v>148</v>
      </c>
      <c r="F13" s="629">
        <f t="shared" si="0"/>
        <v>100</v>
      </c>
      <c r="G13" s="597">
        <f>G12*100/$F$12</f>
        <v>29.541082715031603</v>
      </c>
      <c r="H13" s="595">
        <f>H12*100/$F$12</f>
        <v>29.238801868645233</v>
      </c>
      <c r="I13" s="595">
        <f>I12*100/$F$12</f>
        <v>16.680406705138775</v>
      </c>
      <c r="J13" s="595">
        <f>J12*100/$F$12</f>
        <v>16.927727397636712</v>
      </c>
      <c r="K13" s="596">
        <f>K12*100/$F$12</f>
        <v>7.6119813135476777</v>
      </c>
    </row>
    <row r="14" spans="1:11" x14ac:dyDescent="0.25">
      <c r="B14" s="907"/>
      <c r="C14" s="883" t="s">
        <v>78</v>
      </c>
      <c r="D14" s="897" t="s">
        <v>4</v>
      </c>
      <c r="E14" s="586" t="s">
        <v>147</v>
      </c>
      <c r="F14" s="46">
        <f t="shared" si="0"/>
        <v>9957</v>
      </c>
      <c r="G14" s="104">
        <v>1873</v>
      </c>
      <c r="H14" s="14">
        <v>2771</v>
      </c>
      <c r="I14" s="14">
        <v>1317</v>
      </c>
      <c r="J14" s="14">
        <v>2430</v>
      </c>
      <c r="K14" s="15">
        <v>1566</v>
      </c>
    </row>
    <row r="15" spans="1:11" x14ac:dyDescent="0.25">
      <c r="B15" s="907"/>
      <c r="C15" s="883"/>
      <c r="D15" s="897"/>
      <c r="E15" s="598" t="s">
        <v>148</v>
      </c>
      <c r="F15" s="629">
        <f t="shared" si="0"/>
        <v>100</v>
      </c>
      <c r="G15" s="597">
        <f>G14*100/$F$14</f>
        <v>18.810886813297177</v>
      </c>
      <c r="H15" s="595">
        <f>H14*100/$F$14</f>
        <v>27.829667570553379</v>
      </c>
      <c r="I15" s="595">
        <f>I14*100/$F$14</f>
        <v>13.226875564929195</v>
      </c>
      <c r="J15" s="595">
        <f>J14*100/$F$14</f>
        <v>24.404941247363663</v>
      </c>
      <c r="K15" s="596">
        <f>K14*100/$F$14</f>
        <v>15.727628803856584</v>
      </c>
    </row>
    <row r="16" spans="1:11" x14ac:dyDescent="0.25">
      <c r="B16" s="907"/>
      <c r="C16" s="883"/>
      <c r="D16" s="897" t="s">
        <v>129</v>
      </c>
      <c r="E16" s="586" t="s">
        <v>147</v>
      </c>
      <c r="F16" s="46">
        <f t="shared" si="0"/>
        <v>4720</v>
      </c>
      <c r="G16" s="104">
        <v>1256</v>
      </c>
      <c r="H16" s="14">
        <v>1359</v>
      </c>
      <c r="I16" s="14">
        <v>752</v>
      </c>
      <c r="J16" s="14">
        <v>858</v>
      </c>
      <c r="K16" s="15">
        <v>495</v>
      </c>
    </row>
    <row r="17" spans="2:11" x14ac:dyDescent="0.25">
      <c r="B17" s="907"/>
      <c r="C17" s="883"/>
      <c r="D17" s="897"/>
      <c r="E17" s="598" t="s">
        <v>148</v>
      </c>
      <c r="F17" s="629">
        <f t="shared" si="0"/>
        <v>100</v>
      </c>
      <c r="G17" s="597">
        <f>G16*100/$F$16</f>
        <v>26.610169491525422</v>
      </c>
      <c r="H17" s="595">
        <f>H16*100/$F$16</f>
        <v>28.792372881355931</v>
      </c>
      <c r="I17" s="595">
        <f>I16*100/$F$16</f>
        <v>15.932203389830509</v>
      </c>
      <c r="J17" s="595">
        <f>J16*100/$F$16</f>
        <v>18.177966101694917</v>
      </c>
      <c r="K17" s="596">
        <f>K16*100/$F$16</f>
        <v>10.48728813559322</v>
      </c>
    </row>
    <row r="18" spans="2:11" x14ac:dyDescent="0.25">
      <c r="B18" s="907"/>
      <c r="C18" s="883" t="s">
        <v>85</v>
      </c>
      <c r="D18" s="897" t="s">
        <v>4</v>
      </c>
      <c r="E18" s="586" t="s">
        <v>147</v>
      </c>
      <c r="F18" s="46">
        <f t="shared" si="0"/>
        <v>11105</v>
      </c>
      <c r="G18" s="104">
        <v>1982</v>
      </c>
      <c r="H18" s="14">
        <v>2903</v>
      </c>
      <c r="I18" s="14">
        <v>1370</v>
      </c>
      <c r="J18" s="14">
        <v>2911</v>
      </c>
      <c r="K18" s="15">
        <v>1939</v>
      </c>
    </row>
    <row r="19" spans="2:11" x14ac:dyDescent="0.25">
      <c r="B19" s="907"/>
      <c r="C19" s="883"/>
      <c r="D19" s="897"/>
      <c r="E19" s="598" t="s">
        <v>148</v>
      </c>
      <c r="F19" s="629">
        <f t="shared" si="0"/>
        <v>100</v>
      </c>
      <c r="G19" s="597">
        <f>G18*100/$F$18</f>
        <v>17.847816298964432</v>
      </c>
      <c r="H19" s="595">
        <f>H18*100/$F$18</f>
        <v>26.141377757766772</v>
      </c>
      <c r="I19" s="595">
        <f>I18*100/$F$18</f>
        <v>12.336785231877533</v>
      </c>
      <c r="J19" s="595">
        <f>J18*100/$F$18</f>
        <v>26.213417379558756</v>
      </c>
      <c r="K19" s="596">
        <f>K18*100/$F$18</f>
        <v>17.460603331832509</v>
      </c>
    </row>
    <row r="20" spans="2:11" x14ac:dyDescent="0.25">
      <c r="B20" s="907"/>
      <c r="C20" s="883"/>
      <c r="D20" s="897" t="s">
        <v>129</v>
      </c>
      <c r="E20" s="586" t="s">
        <v>147</v>
      </c>
      <c r="F20" s="46">
        <f t="shared" si="0"/>
        <v>5559</v>
      </c>
      <c r="G20" s="104">
        <v>1390</v>
      </c>
      <c r="H20" s="14">
        <v>1681</v>
      </c>
      <c r="I20" s="14">
        <v>848</v>
      </c>
      <c r="J20" s="14">
        <v>1056</v>
      </c>
      <c r="K20" s="15">
        <v>584</v>
      </c>
    </row>
    <row r="21" spans="2:11" x14ac:dyDescent="0.25">
      <c r="B21" s="907"/>
      <c r="C21" s="883"/>
      <c r="D21" s="897"/>
      <c r="E21" s="598" t="s">
        <v>148</v>
      </c>
      <c r="F21" s="629">
        <f t="shared" si="0"/>
        <v>99.999999999999986</v>
      </c>
      <c r="G21" s="597">
        <f>G20*100/$F$20</f>
        <v>25.004497211728729</v>
      </c>
      <c r="H21" s="595">
        <f>H20*100/$F$20</f>
        <v>30.239251663968339</v>
      </c>
      <c r="I21" s="595">
        <f>I20*100/$F$20</f>
        <v>15.254542183846015</v>
      </c>
      <c r="J21" s="595">
        <f>J20*100/$F$20</f>
        <v>18.996222342147867</v>
      </c>
      <c r="K21" s="596">
        <f>K20*100/$F$20</f>
        <v>10.505486598309048</v>
      </c>
    </row>
    <row r="22" spans="2:11" x14ac:dyDescent="0.25">
      <c r="B22" s="907"/>
      <c r="C22" s="883" t="s">
        <v>86</v>
      </c>
      <c r="D22" s="897" t="s">
        <v>4</v>
      </c>
      <c r="E22" s="586" t="s">
        <v>147</v>
      </c>
      <c r="F22" s="46">
        <f t="shared" si="0"/>
        <v>13956</v>
      </c>
      <c r="G22" s="104">
        <v>2321</v>
      </c>
      <c r="H22" s="14">
        <v>3617</v>
      </c>
      <c r="I22" s="14">
        <v>1638</v>
      </c>
      <c r="J22" s="14">
        <v>3742</v>
      </c>
      <c r="K22" s="15">
        <v>2638</v>
      </c>
    </row>
    <row r="23" spans="2:11" x14ac:dyDescent="0.25">
      <c r="B23" s="907"/>
      <c r="C23" s="883"/>
      <c r="D23" s="897"/>
      <c r="E23" s="598" t="s">
        <v>148</v>
      </c>
      <c r="F23" s="629">
        <f t="shared" si="0"/>
        <v>100</v>
      </c>
      <c r="G23" s="597">
        <f>G22*100/$F$22</f>
        <v>16.630839782172544</v>
      </c>
      <c r="H23" s="595">
        <f>H22*100/$F$22</f>
        <v>25.917168243049584</v>
      </c>
      <c r="I23" s="595">
        <f>I22*100/$F$22</f>
        <v>11.736887360275151</v>
      </c>
      <c r="J23" s="595">
        <f>J22*100/$F$22</f>
        <v>26.812840355402695</v>
      </c>
      <c r="K23" s="596">
        <f>K22*100/$F$22</f>
        <v>18.902264259100029</v>
      </c>
    </row>
    <row r="24" spans="2:11" x14ac:dyDescent="0.25">
      <c r="B24" s="907"/>
      <c r="C24" s="883"/>
      <c r="D24" s="897" t="s">
        <v>129</v>
      </c>
      <c r="E24" s="586" t="s">
        <v>147</v>
      </c>
      <c r="F24" s="46">
        <f t="shared" si="0"/>
        <v>7395</v>
      </c>
      <c r="G24" s="104">
        <v>1656</v>
      </c>
      <c r="H24" s="14">
        <v>2161</v>
      </c>
      <c r="I24" s="14">
        <v>1116</v>
      </c>
      <c r="J24" s="14">
        <v>1490</v>
      </c>
      <c r="K24" s="15">
        <v>972</v>
      </c>
    </row>
    <row r="25" spans="2:11" x14ac:dyDescent="0.25">
      <c r="B25" s="907"/>
      <c r="C25" s="883"/>
      <c r="D25" s="897"/>
      <c r="E25" s="598" t="s">
        <v>148</v>
      </c>
      <c r="F25" s="629">
        <f t="shared" si="0"/>
        <v>100</v>
      </c>
      <c r="G25" s="597">
        <f>G24*100/$F$24</f>
        <v>22.393509127789045</v>
      </c>
      <c r="H25" s="595">
        <f>H24*100/$F$24</f>
        <v>29.222447599729549</v>
      </c>
      <c r="I25" s="595">
        <f>I24*100/$F$24</f>
        <v>15.091277890466531</v>
      </c>
      <c r="J25" s="595">
        <f>J24*100/$F$24</f>
        <v>20.148749154834348</v>
      </c>
      <c r="K25" s="596">
        <f>K24*100/$F$24</f>
        <v>13.144016227180527</v>
      </c>
    </row>
    <row r="26" spans="2:11" x14ac:dyDescent="0.25">
      <c r="B26" s="907"/>
      <c r="C26" s="883" t="s">
        <v>87</v>
      </c>
      <c r="D26" s="897" t="s">
        <v>4</v>
      </c>
      <c r="E26" s="586" t="s">
        <v>147</v>
      </c>
      <c r="F26" s="46">
        <f t="shared" si="0"/>
        <v>12652</v>
      </c>
      <c r="G26" s="104">
        <v>2005</v>
      </c>
      <c r="H26" s="14">
        <v>3218</v>
      </c>
      <c r="I26" s="14">
        <v>1402</v>
      </c>
      <c r="J26" s="14">
        <v>3380</v>
      </c>
      <c r="K26" s="15">
        <v>2647</v>
      </c>
    </row>
    <row r="27" spans="2:11" x14ac:dyDescent="0.25">
      <c r="B27" s="907"/>
      <c r="C27" s="883"/>
      <c r="D27" s="897"/>
      <c r="E27" s="598" t="s">
        <v>148</v>
      </c>
      <c r="F27" s="629">
        <f t="shared" si="0"/>
        <v>100</v>
      </c>
      <c r="G27" s="597">
        <f>G26*100/$F$26</f>
        <v>15.84729687006007</v>
      </c>
      <c r="H27" s="595">
        <f>H26*100/$F$26</f>
        <v>25.434713879228582</v>
      </c>
      <c r="I27" s="595">
        <f>I26*100/$F$26</f>
        <v>11.081251975972178</v>
      </c>
      <c r="J27" s="595">
        <f>J26*100/$F$26</f>
        <v>26.715143850774581</v>
      </c>
      <c r="K27" s="596">
        <f>K26*100/$F$26</f>
        <v>20.921593423964591</v>
      </c>
    </row>
    <row r="28" spans="2:11" x14ac:dyDescent="0.25">
      <c r="B28" s="907"/>
      <c r="C28" s="883"/>
      <c r="D28" s="897" t="s">
        <v>129</v>
      </c>
      <c r="E28" s="586" t="s">
        <v>147</v>
      </c>
      <c r="F28" s="46">
        <f t="shared" si="0"/>
        <v>7359</v>
      </c>
      <c r="G28" s="104">
        <v>1514</v>
      </c>
      <c r="H28" s="14">
        <v>2175</v>
      </c>
      <c r="I28" s="14">
        <v>1048</v>
      </c>
      <c r="J28" s="14">
        <v>1529</v>
      </c>
      <c r="K28" s="15">
        <v>1093</v>
      </c>
    </row>
    <row r="29" spans="2:11" x14ac:dyDescent="0.25">
      <c r="B29" s="907"/>
      <c r="C29" s="883"/>
      <c r="D29" s="897"/>
      <c r="E29" s="598" t="s">
        <v>148</v>
      </c>
      <c r="F29" s="629">
        <f t="shared" si="0"/>
        <v>100</v>
      </c>
      <c r="G29" s="597">
        <f>G28*100/$F$28</f>
        <v>20.573447479277075</v>
      </c>
      <c r="H29" s="595">
        <f>H28*100/$F$28</f>
        <v>29.5556461475744</v>
      </c>
      <c r="I29" s="595">
        <f>I28*100/$F$28</f>
        <v>14.241065362141596</v>
      </c>
      <c r="J29" s="595">
        <f>J28*100/$F$28</f>
        <v>20.777279521674142</v>
      </c>
      <c r="K29" s="596">
        <f>K28*100/$F$28</f>
        <v>14.852561489332789</v>
      </c>
    </row>
    <row r="30" spans="2:11" x14ac:dyDescent="0.25">
      <c r="B30" s="907"/>
      <c r="C30" s="883" t="s">
        <v>88</v>
      </c>
      <c r="D30" s="897" t="s">
        <v>4</v>
      </c>
      <c r="E30" s="586" t="s">
        <v>147</v>
      </c>
      <c r="F30" s="46">
        <f t="shared" si="0"/>
        <v>26438</v>
      </c>
      <c r="G30" s="104">
        <v>3000</v>
      </c>
      <c r="H30" s="14">
        <v>6393</v>
      </c>
      <c r="I30" s="14">
        <v>2421</v>
      </c>
      <c r="J30" s="14">
        <v>8126</v>
      </c>
      <c r="K30" s="15">
        <v>6498</v>
      </c>
    </row>
    <row r="31" spans="2:11" x14ac:dyDescent="0.25">
      <c r="B31" s="907"/>
      <c r="C31" s="883"/>
      <c r="D31" s="897"/>
      <c r="E31" s="598" t="s">
        <v>148</v>
      </c>
      <c r="F31" s="629">
        <f t="shared" si="0"/>
        <v>100</v>
      </c>
      <c r="G31" s="597">
        <f>G30*100/$F$30</f>
        <v>11.347303124290793</v>
      </c>
      <c r="H31" s="595">
        <f>H30*100/$F$30</f>
        <v>24.181102957863683</v>
      </c>
      <c r="I31" s="595">
        <f>I30*100/$F$30</f>
        <v>9.1572736213026698</v>
      </c>
      <c r="J31" s="595">
        <f>J30*100/$F$30</f>
        <v>30.736061729328995</v>
      </c>
      <c r="K31" s="596">
        <f>K30*100/$F$30</f>
        <v>24.578258567213858</v>
      </c>
    </row>
    <row r="32" spans="2:11" x14ac:dyDescent="0.25">
      <c r="B32" s="907"/>
      <c r="C32" s="883"/>
      <c r="D32" s="897" t="s">
        <v>129</v>
      </c>
      <c r="E32" s="586" t="s">
        <v>147</v>
      </c>
      <c r="F32" s="46">
        <f t="shared" si="0"/>
        <v>16504</v>
      </c>
      <c r="G32" s="104">
        <v>2324</v>
      </c>
      <c r="H32" s="14">
        <v>4747</v>
      </c>
      <c r="I32" s="14">
        <v>1951</v>
      </c>
      <c r="J32" s="14">
        <v>4463</v>
      </c>
      <c r="K32" s="15">
        <v>3019</v>
      </c>
    </row>
    <row r="33" spans="2:11" ht="15.75" thickBot="1" x14ac:dyDescent="0.3">
      <c r="B33" s="908"/>
      <c r="C33" s="909"/>
      <c r="D33" s="918"/>
      <c r="E33" s="638" t="s">
        <v>148</v>
      </c>
      <c r="F33" s="630">
        <f t="shared" si="0"/>
        <v>100</v>
      </c>
      <c r="G33" s="616">
        <f>G32*100/$F$32</f>
        <v>14.081434803683955</v>
      </c>
      <c r="H33" s="617">
        <f>H32*100/$F$32</f>
        <v>28.762724188075619</v>
      </c>
      <c r="I33" s="617">
        <f>I32*100/$F$32</f>
        <v>11.821376635967038</v>
      </c>
      <c r="J33" s="617">
        <f>J32*100/$F$32</f>
        <v>27.041929229277752</v>
      </c>
      <c r="K33" s="618">
        <f>K32*100/$F$32</f>
        <v>18.292535142995636</v>
      </c>
    </row>
  </sheetData>
  <mergeCells count="23">
    <mergeCell ref="D10:D11"/>
    <mergeCell ref="C10:C13"/>
    <mergeCell ref="B10:B33"/>
    <mergeCell ref="D8:D9"/>
    <mergeCell ref="C30:C33"/>
    <mergeCell ref="D30:D31"/>
    <mergeCell ref="D32:D33"/>
    <mergeCell ref="G4:K4"/>
    <mergeCell ref="C5:E5"/>
    <mergeCell ref="D6:D7"/>
    <mergeCell ref="C26:C29"/>
    <mergeCell ref="D26:D27"/>
    <mergeCell ref="D28:D29"/>
    <mergeCell ref="D14:D15"/>
    <mergeCell ref="D16:D17"/>
    <mergeCell ref="C18:C21"/>
    <mergeCell ref="D18:D19"/>
    <mergeCell ref="D20:D21"/>
    <mergeCell ref="C22:C25"/>
    <mergeCell ref="D22:D23"/>
    <mergeCell ref="D24:D25"/>
    <mergeCell ref="C14:C17"/>
    <mergeCell ref="D12:D13"/>
  </mergeCells>
  <printOptions horizontalCentered="1"/>
  <pageMargins left="0" right="0" top="0.78740157480314965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M33"/>
  <sheetViews>
    <sheetView zoomScale="90" zoomScaleNormal="90" workbookViewId="0">
      <selection activeCell="B1" sqref="B1"/>
    </sheetView>
  </sheetViews>
  <sheetFormatPr defaultRowHeight="15" x14ac:dyDescent="0.25"/>
  <cols>
    <col min="1" max="1" width="6.4257812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94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3" x14ac:dyDescent="0.25">
      <c r="B2" s="162" t="s">
        <v>364</v>
      </c>
    </row>
    <row r="3" spans="1:13" ht="19.5" thickBot="1" x14ac:dyDescent="0.3">
      <c r="B3" s="162" t="s">
        <v>362</v>
      </c>
      <c r="G3" s="594"/>
    </row>
    <row r="4" spans="1:13" ht="18.75" customHeight="1" thickBot="1" x14ac:dyDescent="0.3">
      <c r="B4" s="636" t="s">
        <v>3</v>
      </c>
      <c r="C4" s="642"/>
      <c r="D4" s="642"/>
      <c r="E4" s="643"/>
      <c r="F4" s="624"/>
      <c r="G4" s="912" t="s">
        <v>363</v>
      </c>
      <c r="H4" s="913"/>
      <c r="I4" s="913"/>
      <c r="J4" s="913"/>
      <c r="K4" s="913"/>
      <c r="L4" s="646"/>
      <c r="M4" s="647"/>
    </row>
    <row r="5" spans="1:13" ht="45" customHeight="1" thickBot="1" x14ac:dyDescent="0.3">
      <c r="A5" s="644"/>
      <c r="B5" s="590"/>
      <c r="C5" s="888"/>
      <c r="D5" s="888"/>
      <c r="E5" s="889"/>
      <c r="F5" s="587" t="s">
        <v>63</v>
      </c>
      <c r="G5" s="591" t="s">
        <v>76</v>
      </c>
      <c r="H5" s="592" t="s">
        <v>80</v>
      </c>
      <c r="I5" s="592" t="s">
        <v>81</v>
      </c>
      <c r="J5" s="592" t="s">
        <v>82</v>
      </c>
      <c r="K5" s="592" t="s">
        <v>83</v>
      </c>
      <c r="L5" s="592" t="s">
        <v>84</v>
      </c>
      <c r="M5" s="593" t="s">
        <v>77</v>
      </c>
    </row>
    <row r="6" spans="1:13" ht="16.5" customHeight="1" x14ac:dyDescent="0.25">
      <c r="B6" s="632" t="s">
        <v>359</v>
      </c>
      <c r="C6" s="639"/>
      <c r="D6" s="915" t="s">
        <v>4</v>
      </c>
      <c r="E6" s="607" t="s">
        <v>147</v>
      </c>
      <c r="F6" s="625">
        <f t="shared" ref="F6:F33" si="0">SUM(G6:M6)</f>
        <v>81606</v>
      </c>
      <c r="G6" s="611">
        <v>16558</v>
      </c>
      <c r="H6" s="609">
        <v>19680</v>
      </c>
      <c r="I6" s="609">
        <v>12270</v>
      </c>
      <c r="J6" s="609">
        <v>11651</v>
      </c>
      <c r="K6" s="610">
        <v>6267</v>
      </c>
      <c r="L6" s="610">
        <v>2190</v>
      </c>
      <c r="M6" s="610">
        <v>12990</v>
      </c>
    </row>
    <row r="7" spans="1:13" ht="15" customHeight="1" x14ac:dyDescent="0.25">
      <c r="B7" s="633" t="s">
        <v>400</v>
      </c>
      <c r="C7" s="634"/>
      <c r="D7" s="916"/>
      <c r="E7" s="599" t="s">
        <v>148</v>
      </c>
      <c r="F7" s="626">
        <f t="shared" si="0"/>
        <v>100.00000000000003</v>
      </c>
      <c r="G7" s="612">
        <f t="shared" ref="G7:M7" si="1">G6*100/$F$6</f>
        <v>20.290174742053281</v>
      </c>
      <c r="H7" s="601">
        <f t="shared" si="1"/>
        <v>24.115873832806411</v>
      </c>
      <c r="I7" s="601">
        <f t="shared" si="1"/>
        <v>15.035659142710095</v>
      </c>
      <c r="J7" s="601">
        <f t="shared" si="1"/>
        <v>14.277136485062373</v>
      </c>
      <c r="K7" s="602">
        <f t="shared" si="1"/>
        <v>7.6795823836482615</v>
      </c>
      <c r="L7" s="602">
        <f t="shared" si="1"/>
        <v>2.6836262039555914</v>
      </c>
      <c r="M7" s="602">
        <f t="shared" si="1"/>
        <v>15.917947209763987</v>
      </c>
    </row>
    <row r="8" spans="1:13" ht="18.75" x14ac:dyDescent="0.25">
      <c r="B8" s="640"/>
      <c r="C8" s="634"/>
      <c r="D8" s="916" t="s">
        <v>129</v>
      </c>
      <c r="E8" s="603" t="s">
        <v>147</v>
      </c>
      <c r="F8" s="627">
        <f t="shared" si="0"/>
        <v>45176</v>
      </c>
      <c r="G8" s="613">
        <v>9957</v>
      </c>
      <c r="H8" s="605">
        <v>11349</v>
      </c>
      <c r="I8" s="605">
        <v>6830</v>
      </c>
      <c r="J8" s="605">
        <v>5910</v>
      </c>
      <c r="K8" s="606">
        <v>2248</v>
      </c>
      <c r="L8" s="606">
        <v>557</v>
      </c>
      <c r="M8" s="606">
        <v>8325</v>
      </c>
    </row>
    <row r="9" spans="1:13" ht="15.75" customHeight="1" thickBot="1" x14ac:dyDescent="0.3">
      <c r="B9" s="641"/>
      <c r="C9" s="635"/>
      <c r="D9" s="917"/>
      <c r="E9" s="619" t="s">
        <v>148</v>
      </c>
      <c r="F9" s="628">
        <f t="shared" si="0"/>
        <v>100</v>
      </c>
      <c r="G9" s="620">
        <f t="shared" ref="G9:M9" si="2">G8*100/$F$8</f>
        <v>22.040463963166282</v>
      </c>
      <c r="H9" s="622">
        <f t="shared" si="2"/>
        <v>25.121746059854789</v>
      </c>
      <c r="I9" s="622">
        <f t="shared" si="2"/>
        <v>15.118647069240305</v>
      </c>
      <c r="J9" s="622">
        <f t="shared" si="2"/>
        <v>13.082167522578359</v>
      </c>
      <c r="K9" s="623">
        <f t="shared" si="2"/>
        <v>4.9760935009739686</v>
      </c>
      <c r="L9" s="623">
        <f t="shared" si="2"/>
        <v>1.2329555516203294</v>
      </c>
      <c r="M9" s="623">
        <f t="shared" si="2"/>
        <v>18.427926332565963</v>
      </c>
    </row>
    <row r="10" spans="1:13" ht="15" customHeight="1" x14ac:dyDescent="0.25">
      <c r="B10" s="631"/>
      <c r="C10" s="919" t="s">
        <v>89</v>
      </c>
      <c r="D10" s="896" t="s">
        <v>4</v>
      </c>
      <c r="E10" s="637" t="s">
        <v>147</v>
      </c>
      <c r="F10" s="52">
        <f t="shared" si="0"/>
        <v>7498</v>
      </c>
      <c r="G10" s="50">
        <v>1892</v>
      </c>
      <c r="H10" s="137">
        <v>1954</v>
      </c>
      <c r="I10" s="137">
        <v>1036</v>
      </c>
      <c r="J10" s="137">
        <v>855</v>
      </c>
      <c r="K10" s="645">
        <v>462</v>
      </c>
      <c r="L10" s="645">
        <v>196</v>
      </c>
      <c r="M10" s="645">
        <v>1103</v>
      </c>
    </row>
    <row r="11" spans="1:13" x14ac:dyDescent="0.25">
      <c r="B11" s="584"/>
      <c r="C11" s="920"/>
      <c r="D11" s="897"/>
      <c r="E11" s="598" t="s">
        <v>148</v>
      </c>
      <c r="F11" s="629">
        <f t="shared" si="0"/>
        <v>100</v>
      </c>
      <c r="G11" s="614">
        <f t="shared" ref="G11:M11" si="3">G10*100/$F$10</f>
        <v>25.233395572152574</v>
      </c>
      <c r="H11" s="595">
        <f t="shared" si="3"/>
        <v>26.060282742064551</v>
      </c>
      <c r="I11" s="595">
        <f t="shared" si="3"/>
        <v>13.817017871432382</v>
      </c>
      <c r="J11" s="595">
        <f t="shared" si="3"/>
        <v>11.403040810882903</v>
      </c>
      <c r="K11" s="596">
        <f t="shared" si="3"/>
        <v>6.1616431048279541</v>
      </c>
      <c r="L11" s="596">
        <f t="shared" si="3"/>
        <v>2.614030408108829</v>
      </c>
      <c r="M11" s="596">
        <f t="shared" si="3"/>
        <v>14.710589490530808</v>
      </c>
    </row>
    <row r="12" spans="1:13" x14ac:dyDescent="0.25">
      <c r="B12" s="584"/>
      <c r="C12" s="920"/>
      <c r="D12" s="897" t="s">
        <v>129</v>
      </c>
      <c r="E12" s="586" t="s">
        <v>147</v>
      </c>
      <c r="F12" s="46">
        <f t="shared" si="0"/>
        <v>3639</v>
      </c>
      <c r="G12" s="13">
        <v>1004</v>
      </c>
      <c r="H12" s="14">
        <v>944</v>
      </c>
      <c r="I12" s="14">
        <v>491</v>
      </c>
      <c r="J12" s="14">
        <v>416</v>
      </c>
      <c r="K12" s="15">
        <v>186</v>
      </c>
      <c r="L12" s="15">
        <v>60</v>
      </c>
      <c r="M12" s="15">
        <v>538</v>
      </c>
    </row>
    <row r="13" spans="1:13" x14ac:dyDescent="0.25">
      <c r="B13" s="584"/>
      <c r="C13" s="920"/>
      <c r="D13" s="897"/>
      <c r="E13" s="598" t="s">
        <v>148</v>
      </c>
      <c r="F13" s="629">
        <f t="shared" si="0"/>
        <v>100</v>
      </c>
      <c r="G13" s="614">
        <f t="shared" ref="G13:M13" si="4">G12*100/$F$12</f>
        <v>27.589997251992305</v>
      </c>
      <c r="H13" s="595">
        <f t="shared" si="4"/>
        <v>25.94119263533938</v>
      </c>
      <c r="I13" s="595">
        <f t="shared" si="4"/>
        <v>13.492717779609784</v>
      </c>
      <c r="J13" s="595">
        <f t="shared" si="4"/>
        <v>11.431712008793625</v>
      </c>
      <c r="K13" s="596">
        <f t="shared" si="4"/>
        <v>5.1112943116240723</v>
      </c>
      <c r="L13" s="596">
        <f t="shared" si="4"/>
        <v>1.6488046166529267</v>
      </c>
      <c r="M13" s="596">
        <f t="shared" si="4"/>
        <v>14.784281395987909</v>
      </c>
    </row>
    <row r="14" spans="1:13" x14ac:dyDescent="0.25">
      <c r="B14" s="807" t="s">
        <v>360</v>
      </c>
      <c r="C14" s="903" t="s">
        <v>78</v>
      </c>
      <c r="D14" s="897" t="s">
        <v>4</v>
      </c>
      <c r="E14" s="586" t="s">
        <v>147</v>
      </c>
      <c r="F14" s="46">
        <f t="shared" si="0"/>
        <v>9957</v>
      </c>
      <c r="G14" s="13">
        <v>2355</v>
      </c>
      <c r="H14" s="14">
        <v>2626</v>
      </c>
      <c r="I14" s="14">
        <v>1413</v>
      </c>
      <c r="J14" s="14">
        <v>1261</v>
      </c>
      <c r="K14" s="15">
        <v>685</v>
      </c>
      <c r="L14" s="15">
        <v>311</v>
      </c>
      <c r="M14" s="15">
        <v>1306</v>
      </c>
    </row>
    <row r="15" spans="1:13" x14ac:dyDescent="0.25">
      <c r="B15" s="807"/>
      <c r="C15" s="903"/>
      <c r="D15" s="897"/>
      <c r="E15" s="598" t="s">
        <v>148</v>
      </c>
      <c r="F15" s="629">
        <f t="shared" si="0"/>
        <v>100</v>
      </c>
      <c r="G15" s="614">
        <f t="shared" ref="G15:M15" si="5">G14*100/$F$14</f>
        <v>23.651702319975897</v>
      </c>
      <c r="H15" s="595">
        <f t="shared" si="5"/>
        <v>26.373405644270363</v>
      </c>
      <c r="I15" s="595">
        <f t="shared" si="5"/>
        <v>14.191021391985538</v>
      </c>
      <c r="J15" s="595">
        <f t="shared" si="5"/>
        <v>12.664457165812996</v>
      </c>
      <c r="K15" s="596">
        <f t="shared" si="5"/>
        <v>6.8795822034749419</v>
      </c>
      <c r="L15" s="596">
        <f t="shared" si="5"/>
        <v>3.1234307522346088</v>
      </c>
      <c r="M15" s="596">
        <f t="shared" si="5"/>
        <v>13.116400522245657</v>
      </c>
    </row>
    <row r="16" spans="1:13" x14ac:dyDescent="0.25">
      <c r="B16" s="807"/>
      <c r="C16" s="903"/>
      <c r="D16" s="897" t="s">
        <v>129</v>
      </c>
      <c r="E16" s="586" t="s">
        <v>147</v>
      </c>
      <c r="F16" s="46">
        <f t="shared" si="0"/>
        <v>4720</v>
      </c>
      <c r="G16" s="13">
        <v>1186</v>
      </c>
      <c r="H16" s="14">
        <v>1245</v>
      </c>
      <c r="I16" s="14">
        <v>650</v>
      </c>
      <c r="J16" s="14">
        <v>605</v>
      </c>
      <c r="K16" s="15">
        <v>264</v>
      </c>
      <c r="L16" s="15">
        <v>85</v>
      </c>
      <c r="M16" s="15">
        <v>685</v>
      </c>
    </row>
    <row r="17" spans="2:13" x14ac:dyDescent="0.25">
      <c r="B17" s="807"/>
      <c r="C17" s="903"/>
      <c r="D17" s="897"/>
      <c r="E17" s="598" t="s">
        <v>148</v>
      </c>
      <c r="F17" s="629">
        <f t="shared" si="0"/>
        <v>100</v>
      </c>
      <c r="G17" s="614">
        <f t="shared" ref="G17:M17" si="6">G16*100/$F$16</f>
        <v>25.127118644067796</v>
      </c>
      <c r="H17" s="595">
        <f t="shared" si="6"/>
        <v>26.377118644067796</v>
      </c>
      <c r="I17" s="595">
        <f t="shared" si="6"/>
        <v>13.771186440677965</v>
      </c>
      <c r="J17" s="595">
        <f t="shared" si="6"/>
        <v>12.817796610169491</v>
      </c>
      <c r="K17" s="596">
        <f t="shared" si="6"/>
        <v>5.593220338983051</v>
      </c>
      <c r="L17" s="596">
        <f t="shared" si="6"/>
        <v>1.8008474576271187</v>
      </c>
      <c r="M17" s="596">
        <f t="shared" si="6"/>
        <v>14.51271186440678</v>
      </c>
    </row>
    <row r="18" spans="2:13" x14ac:dyDescent="0.25">
      <c r="B18" s="807"/>
      <c r="C18" s="903" t="s">
        <v>85</v>
      </c>
      <c r="D18" s="897" t="s">
        <v>4</v>
      </c>
      <c r="E18" s="586" t="s">
        <v>147</v>
      </c>
      <c r="F18" s="46">
        <f t="shared" si="0"/>
        <v>11105</v>
      </c>
      <c r="G18" s="13">
        <v>2407</v>
      </c>
      <c r="H18" s="14">
        <v>2764</v>
      </c>
      <c r="I18" s="14">
        <v>1795</v>
      </c>
      <c r="J18" s="14">
        <v>1568</v>
      </c>
      <c r="K18" s="15">
        <v>803</v>
      </c>
      <c r="L18" s="15">
        <v>487</v>
      </c>
      <c r="M18" s="15">
        <v>1281</v>
      </c>
    </row>
    <row r="19" spans="2:13" x14ac:dyDescent="0.25">
      <c r="B19" s="584"/>
      <c r="C19" s="903"/>
      <c r="D19" s="897"/>
      <c r="E19" s="598" t="s">
        <v>148</v>
      </c>
      <c r="F19" s="629">
        <f t="shared" si="0"/>
        <v>99.999999999999986</v>
      </c>
      <c r="G19" s="614">
        <f t="shared" ref="G19:M19" si="7">G18*100/$F$18</f>
        <v>21.674921206663665</v>
      </c>
      <c r="H19" s="595">
        <f t="shared" si="7"/>
        <v>24.889689329131023</v>
      </c>
      <c r="I19" s="595">
        <f t="shared" si="7"/>
        <v>16.163890139576768</v>
      </c>
      <c r="J19" s="595">
        <f t="shared" si="7"/>
        <v>14.119765871229177</v>
      </c>
      <c r="K19" s="596">
        <f t="shared" si="7"/>
        <v>7.230977037370554</v>
      </c>
      <c r="L19" s="596">
        <f t="shared" si="7"/>
        <v>4.3854119765871227</v>
      </c>
      <c r="M19" s="596">
        <f t="shared" si="7"/>
        <v>11.535344439441692</v>
      </c>
    </row>
    <row r="20" spans="2:13" x14ac:dyDescent="0.25">
      <c r="B20" s="584"/>
      <c r="C20" s="903"/>
      <c r="D20" s="897" t="s">
        <v>129</v>
      </c>
      <c r="E20" s="586" t="s">
        <v>147</v>
      </c>
      <c r="F20" s="46">
        <f t="shared" si="0"/>
        <v>5559</v>
      </c>
      <c r="G20" s="13">
        <v>1280</v>
      </c>
      <c r="H20" s="14">
        <v>1409</v>
      </c>
      <c r="I20" s="14">
        <v>947</v>
      </c>
      <c r="J20" s="14">
        <v>779</v>
      </c>
      <c r="K20" s="15">
        <v>297</v>
      </c>
      <c r="L20" s="15">
        <v>165</v>
      </c>
      <c r="M20" s="15">
        <v>682</v>
      </c>
    </row>
    <row r="21" spans="2:13" x14ac:dyDescent="0.25">
      <c r="B21" s="584"/>
      <c r="C21" s="903"/>
      <c r="D21" s="897"/>
      <c r="E21" s="598" t="s">
        <v>148</v>
      </c>
      <c r="F21" s="629">
        <f t="shared" si="0"/>
        <v>100</v>
      </c>
      <c r="G21" s="614">
        <f t="shared" ref="G21:M21" si="8">G20*100/$F$20</f>
        <v>23.025724051088325</v>
      </c>
      <c r="H21" s="595">
        <f t="shared" si="8"/>
        <v>25.346285303112072</v>
      </c>
      <c r="I21" s="595">
        <f t="shared" si="8"/>
        <v>17.035438028422377</v>
      </c>
      <c r="J21" s="595">
        <f t="shared" si="8"/>
        <v>14.013311746717035</v>
      </c>
      <c r="K21" s="596">
        <f t="shared" si="8"/>
        <v>5.3426875337290882</v>
      </c>
      <c r="L21" s="596">
        <f t="shared" si="8"/>
        <v>2.9681597409606044</v>
      </c>
      <c r="M21" s="596">
        <f t="shared" si="8"/>
        <v>12.268393595970498</v>
      </c>
    </row>
    <row r="22" spans="2:13" x14ac:dyDescent="0.25">
      <c r="B22" s="584"/>
      <c r="C22" s="903" t="s">
        <v>86</v>
      </c>
      <c r="D22" s="897" t="s">
        <v>4</v>
      </c>
      <c r="E22" s="586" t="s">
        <v>147</v>
      </c>
      <c r="F22" s="46">
        <f t="shared" si="0"/>
        <v>13956</v>
      </c>
      <c r="G22" s="13">
        <v>2845</v>
      </c>
      <c r="H22" s="14">
        <v>3415</v>
      </c>
      <c r="I22" s="14">
        <v>2094</v>
      </c>
      <c r="J22" s="14">
        <v>1946</v>
      </c>
      <c r="K22" s="15">
        <v>1111</v>
      </c>
      <c r="L22" s="15">
        <v>383</v>
      </c>
      <c r="M22" s="15">
        <v>2162</v>
      </c>
    </row>
    <row r="23" spans="2:13" x14ac:dyDescent="0.25">
      <c r="B23" s="584"/>
      <c r="C23" s="903"/>
      <c r="D23" s="897"/>
      <c r="E23" s="598" t="s">
        <v>148</v>
      </c>
      <c r="F23" s="629">
        <f t="shared" si="0"/>
        <v>100</v>
      </c>
      <c r="G23" s="614">
        <f t="shared" ref="G23:M23" si="9">G22*100/$F$22</f>
        <v>20.38549727715678</v>
      </c>
      <c r="H23" s="595">
        <f t="shared" si="9"/>
        <v>24.469762109486958</v>
      </c>
      <c r="I23" s="595">
        <f t="shared" si="9"/>
        <v>15.004299226139295</v>
      </c>
      <c r="J23" s="595">
        <f t="shared" si="9"/>
        <v>13.943823445113212</v>
      </c>
      <c r="K23" s="596">
        <f t="shared" si="9"/>
        <v>7.9607337345944398</v>
      </c>
      <c r="L23" s="596">
        <f t="shared" si="9"/>
        <v>2.7443393522499284</v>
      </c>
      <c r="M23" s="596">
        <f t="shared" si="9"/>
        <v>15.491544855259386</v>
      </c>
    </row>
    <row r="24" spans="2:13" ht="15" customHeight="1" x14ac:dyDescent="0.25">
      <c r="B24" s="807" t="s">
        <v>360</v>
      </c>
      <c r="C24" s="903"/>
      <c r="D24" s="897" t="s">
        <v>129</v>
      </c>
      <c r="E24" s="586" t="s">
        <v>147</v>
      </c>
      <c r="F24" s="46">
        <f t="shared" si="0"/>
        <v>7395</v>
      </c>
      <c r="G24" s="13">
        <v>1671</v>
      </c>
      <c r="H24" s="14">
        <v>1886</v>
      </c>
      <c r="I24" s="14">
        <v>1126</v>
      </c>
      <c r="J24" s="14">
        <v>937</v>
      </c>
      <c r="K24" s="15">
        <v>377</v>
      </c>
      <c r="L24" s="15">
        <v>98</v>
      </c>
      <c r="M24" s="15">
        <v>1300</v>
      </c>
    </row>
    <row r="25" spans="2:13" x14ac:dyDescent="0.25">
      <c r="B25" s="807"/>
      <c r="C25" s="903"/>
      <c r="D25" s="897"/>
      <c r="E25" s="598" t="s">
        <v>148</v>
      </c>
      <c r="F25" s="629">
        <f t="shared" si="0"/>
        <v>100</v>
      </c>
      <c r="G25" s="614">
        <f t="shared" ref="G25:M25" si="10">G24*100/$F$24</f>
        <v>22.596348884381339</v>
      </c>
      <c r="H25" s="595">
        <f t="shared" si="10"/>
        <v>25.503718728870858</v>
      </c>
      <c r="I25" s="595">
        <f t="shared" si="10"/>
        <v>15.226504394861394</v>
      </c>
      <c r="J25" s="595">
        <f t="shared" si="10"/>
        <v>12.670723461798513</v>
      </c>
      <c r="K25" s="596">
        <f t="shared" si="10"/>
        <v>5.0980392156862742</v>
      </c>
      <c r="L25" s="596">
        <f t="shared" si="10"/>
        <v>1.3252197430696417</v>
      </c>
      <c r="M25" s="596">
        <f t="shared" si="10"/>
        <v>17.579445571331981</v>
      </c>
    </row>
    <row r="26" spans="2:13" x14ac:dyDescent="0.25">
      <c r="B26" s="807"/>
      <c r="C26" s="903" t="s">
        <v>87</v>
      </c>
      <c r="D26" s="897" t="s">
        <v>4</v>
      </c>
      <c r="E26" s="586" t="s">
        <v>147</v>
      </c>
      <c r="F26" s="46">
        <f t="shared" si="0"/>
        <v>12652</v>
      </c>
      <c r="G26" s="13">
        <v>2591</v>
      </c>
      <c r="H26" s="14">
        <v>3160</v>
      </c>
      <c r="I26" s="14">
        <v>1948</v>
      </c>
      <c r="J26" s="14">
        <v>1749</v>
      </c>
      <c r="K26" s="15">
        <v>930</v>
      </c>
      <c r="L26" s="15">
        <v>290</v>
      </c>
      <c r="M26" s="15">
        <v>1984</v>
      </c>
    </row>
    <row r="27" spans="2:13" x14ac:dyDescent="0.25">
      <c r="B27" s="807"/>
      <c r="C27" s="903"/>
      <c r="D27" s="897"/>
      <c r="E27" s="598" t="s">
        <v>148</v>
      </c>
      <c r="F27" s="629">
        <f t="shared" si="0"/>
        <v>99.999999999999986</v>
      </c>
      <c r="G27" s="614">
        <f t="shared" ref="G27:M27" si="11">G26*100/$F$26</f>
        <v>20.478975656022762</v>
      </c>
      <c r="H27" s="595">
        <f t="shared" si="11"/>
        <v>24.976288333860261</v>
      </c>
      <c r="I27" s="595">
        <f t="shared" si="11"/>
        <v>15.396775213404995</v>
      </c>
      <c r="J27" s="595">
        <f t="shared" si="11"/>
        <v>13.823901359468859</v>
      </c>
      <c r="K27" s="596">
        <f t="shared" si="11"/>
        <v>7.3506165033196336</v>
      </c>
      <c r="L27" s="596">
        <f t="shared" si="11"/>
        <v>2.2921277268416063</v>
      </c>
      <c r="M27" s="596">
        <f t="shared" si="11"/>
        <v>15.681315207081884</v>
      </c>
    </row>
    <row r="28" spans="2:13" x14ac:dyDescent="0.25">
      <c r="B28" s="807"/>
      <c r="C28" s="903"/>
      <c r="D28" s="897" t="s">
        <v>129</v>
      </c>
      <c r="E28" s="586" t="s">
        <v>147</v>
      </c>
      <c r="F28" s="46">
        <f t="shared" si="0"/>
        <v>7359</v>
      </c>
      <c r="G28" s="13">
        <v>1723</v>
      </c>
      <c r="H28" s="14">
        <v>1983</v>
      </c>
      <c r="I28" s="14">
        <v>1132</v>
      </c>
      <c r="J28" s="14">
        <v>864</v>
      </c>
      <c r="K28" s="15">
        <v>305</v>
      </c>
      <c r="L28" s="15">
        <v>53</v>
      </c>
      <c r="M28" s="15">
        <v>1299</v>
      </c>
    </row>
    <row r="29" spans="2:13" x14ac:dyDescent="0.25">
      <c r="B29" s="584"/>
      <c r="C29" s="903"/>
      <c r="D29" s="897"/>
      <c r="E29" s="598" t="s">
        <v>148</v>
      </c>
      <c r="F29" s="629">
        <f t="shared" si="0"/>
        <v>100</v>
      </c>
      <c r="G29" s="614">
        <f t="shared" ref="G29:M29" si="12">G28*100/$F$28</f>
        <v>23.413507270009511</v>
      </c>
      <c r="H29" s="595">
        <f t="shared" si="12"/>
        <v>26.946596004891969</v>
      </c>
      <c r="I29" s="595">
        <f t="shared" si="12"/>
        <v>15.382524799565159</v>
      </c>
      <c r="J29" s="595">
        <f t="shared" si="12"/>
        <v>11.740725642070933</v>
      </c>
      <c r="K29" s="596">
        <f t="shared" si="12"/>
        <v>4.1445848620736516</v>
      </c>
      <c r="L29" s="596">
        <f t="shared" si="12"/>
        <v>0.72020654980296239</v>
      </c>
      <c r="M29" s="596">
        <f t="shared" si="12"/>
        <v>17.651854871585812</v>
      </c>
    </row>
    <row r="30" spans="2:13" x14ac:dyDescent="0.25">
      <c r="B30" s="584"/>
      <c r="C30" s="903" t="s">
        <v>88</v>
      </c>
      <c r="D30" s="897" t="s">
        <v>4</v>
      </c>
      <c r="E30" s="586" t="s">
        <v>147</v>
      </c>
      <c r="F30" s="46">
        <f t="shared" si="0"/>
        <v>26438</v>
      </c>
      <c r="G30" s="13">
        <v>4468</v>
      </c>
      <c r="H30" s="14">
        <v>5761</v>
      </c>
      <c r="I30" s="14">
        <v>3984</v>
      </c>
      <c r="J30" s="14">
        <v>4272</v>
      </c>
      <c r="K30" s="15">
        <v>2276</v>
      </c>
      <c r="L30" s="15">
        <v>523</v>
      </c>
      <c r="M30" s="15">
        <v>5154</v>
      </c>
    </row>
    <row r="31" spans="2:13" x14ac:dyDescent="0.25">
      <c r="B31" s="584"/>
      <c r="C31" s="903"/>
      <c r="D31" s="897"/>
      <c r="E31" s="598" t="s">
        <v>148</v>
      </c>
      <c r="F31" s="629">
        <f t="shared" si="0"/>
        <v>100.00000000000001</v>
      </c>
      <c r="G31" s="614">
        <f t="shared" ref="G31:M31" si="13">G30*100/$F$30</f>
        <v>16.899916786443754</v>
      </c>
      <c r="H31" s="595">
        <f t="shared" si="13"/>
        <v>21.790604433013087</v>
      </c>
      <c r="I31" s="595">
        <f t="shared" si="13"/>
        <v>15.069218549058174</v>
      </c>
      <c r="J31" s="595">
        <f t="shared" si="13"/>
        <v>16.158559648990089</v>
      </c>
      <c r="K31" s="596">
        <f t="shared" si="13"/>
        <v>8.6088206369619495</v>
      </c>
      <c r="L31" s="596">
        <f t="shared" si="13"/>
        <v>1.9782131780013616</v>
      </c>
      <c r="M31" s="596">
        <f t="shared" si="13"/>
        <v>19.494666767531584</v>
      </c>
    </row>
    <row r="32" spans="2:13" x14ac:dyDescent="0.25">
      <c r="B32" s="584"/>
      <c r="C32" s="903"/>
      <c r="D32" s="897" t="s">
        <v>129</v>
      </c>
      <c r="E32" s="586" t="s">
        <v>147</v>
      </c>
      <c r="F32" s="46">
        <f t="shared" si="0"/>
        <v>16504</v>
      </c>
      <c r="G32" s="13">
        <v>3093</v>
      </c>
      <c r="H32" s="14">
        <v>3882</v>
      </c>
      <c r="I32" s="14">
        <v>2484</v>
      </c>
      <c r="J32" s="14">
        <v>2309</v>
      </c>
      <c r="K32" s="15">
        <v>819</v>
      </c>
      <c r="L32" s="15">
        <v>96</v>
      </c>
      <c r="M32" s="15">
        <v>3821</v>
      </c>
    </row>
    <row r="33" spans="2:13" ht="15.75" thickBot="1" x14ac:dyDescent="0.3">
      <c r="B33" s="585"/>
      <c r="C33" s="904"/>
      <c r="D33" s="918"/>
      <c r="E33" s="638" t="s">
        <v>148</v>
      </c>
      <c r="F33" s="630">
        <f t="shared" si="0"/>
        <v>100</v>
      </c>
      <c r="G33" s="615">
        <f t="shared" ref="G33:M33" si="14">G32*100/$F$32</f>
        <v>18.740911294231701</v>
      </c>
      <c r="H33" s="617">
        <f t="shared" si="14"/>
        <v>23.521570528356762</v>
      </c>
      <c r="I33" s="617">
        <f t="shared" si="14"/>
        <v>15.050896752302473</v>
      </c>
      <c r="J33" s="617">
        <f t="shared" si="14"/>
        <v>13.990547746000969</v>
      </c>
      <c r="K33" s="618">
        <f t="shared" si="14"/>
        <v>4.9624333494910324</v>
      </c>
      <c r="L33" s="618">
        <f t="shared" si="14"/>
        <v>0.58167716917111001</v>
      </c>
      <c r="M33" s="618">
        <f t="shared" si="14"/>
        <v>23.151963160445952</v>
      </c>
    </row>
  </sheetData>
  <mergeCells count="24"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  <mergeCell ref="G4:K4"/>
    <mergeCell ref="C5:E5"/>
    <mergeCell ref="B24:B28"/>
    <mergeCell ref="B14:B18"/>
    <mergeCell ref="C26:C29"/>
    <mergeCell ref="D26:D27"/>
    <mergeCell ref="D28:D29"/>
    <mergeCell ref="D6:D7"/>
    <mergeCell ref="D8:D9"/>
    <mergeCell ref="C10:C13"/>
    <mergeCell ref="D10:D11"/>
    <mergeCell ref="D12:D13"/>
  </mergeCells>
  <printOptions horizontalCentered="1"/>
  <pageMargins left="0" right="0" top="0.78740157480314965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M31"/>
  <sheetViews>
    <sheetView workbookViewId="0">
      <selection activeCell="B1" sqref="B1"/>
    </sheetView>
  </sheetViews>
  <sheetFormatPr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9.85546875" style="11" customWidth="1"/>
    <col min="11" max="11" width="9.140625" style="11"/>
    <col min="12" max="12" width="9.42578125" style="11" bestFit="1" customWidth="1"/>
    <col min="13" max="13" width="10.5703125" style="11" bestFit="1" customWidth="1"/>
    <col min="14" max="16384" width="9.140625" style="11"/>
  </cols>
  <sheetData>
    <row r="1" spans="2:13" x14ac:dyDescent="0.25">
      <c r="L1" s="446">
        <f>SUM(G7/T.I!F8*100)</f>
        <v>61.837364899639738</v>
      </c>
    </row>
    <row r="2" spans="2:13" x14ac:dyDescent="0.25">
      <c r="B2" s="11" t="s">
        <v>325</v>
      </c>
    </row>
    <row r="3" spans="2:13" x14ac:dyDescent="0.25">
      <c r="B3" s="11" t="s">
        <v>401</v>
      </c>
    </row>
    <row r="4" spans="2:13" ht="12.75" customHeight="1" thickBot="1" x14ac:dyDescent="0.3">
      <c r="J4" s="172"/>
    </row>
    <row r="5" spans="2:13" ht="24" customHeight="1" x14ac:dyDescent="0.25">
      <c r="B5" s="357" t="s">
        <v>190</v>
      </c>
      <c r="C5" s="921" t="s">
        <v>395</v>
      </c>
      <c r="D5" s="922"/>
      <c r="E5" s="921" t="s">
        <v>354</v>
      </c>
      <c r="F5" s="922"/>
      <c r="G5" s="921" t="s">
        <v>376</v>
      </c>
      <c r="H5" s="922"/>
      <c r="I5" s="388" t="s">
        <v>293</v>
      </c>
      <c r="J5" s="359"/>
    </row>
    <row r="6" spans="2:13" ht="37.5" customHeight="1" thickBot="1" x14ac:dyDescent="0.3">
      <c r="B6" s="358" t="s">
        <v>190</v>
      </c>
      <c r="C6" s="382" t="s">
        <v>4</v>
      </c>
      <c r="D6" s="383" t="s">
        <v>129</v>
      </c>
      <c r="E6" s="382" t="s">
        <v>4</v>
      </c>
      <c r="F6" s="383" t="s">
        <v>129</v>
      </c>
      <c r="G6" s="382" t="s">
        <v>4</v>
      </c>
      <c r="H6" s="383" t="s">
        <v>129</v>
      </c>
      <c r="I6" s="374" t="s">
        <v>199</v>
      </c>
      <c r="J6" s="354" t="s">
        <v>474</v>
      </c>
    </row>
    <row r="7" spans="2:13" ht="27.75" customHeight="1" thickBot="1" x14ac:dyDescent="0.3">
      <c r="B7" s="194" t="s">
        <v>26</v>
      </c>
      <c r="C7" s="57">
        <f t="shared" ref="C7:H7" si="0">SUM(C10:C30)</f>
        <v>56703</v>
      </c>
      <c r="D7" s="59">
        <f t="shared" si="0"/>
        <v>30838</v>
      </c>
      <c r="E7" s="57">
        <f t="shared" si="0"/>
        <v>57241</v>
      </c>
      <c r="F7" s="59">
        <f t="shared" si="0"/>
        <v>30739</v>
      </c>
      <c r="G7" s="57">
        <f t="shared" si="0"/>
        <v>50463</v>
      </c>
      <c r="H7" s="59">
        <f t="shared" si="0"/>
        <v>28274</v>
      </c>
      <c r="I7" s="197">
        <f>SUM(G7-E7)</f>
        <v>-6778</v>
      </c>
      <c r="J7" s="196">
        <f>I7/E7*100</f>
        <v>-11.841162802886043</v>
      </c>
      <c r="L7" s="648"/>
      <c r="M7" s="478"/>
    </row>
    <row r="8" spans="2:13" ht="36.75" thickBot="1" x14ac:dyDescent="0.3">
      <c r="B8" s="571" t="s">
        <v>198</v>
      </c>
      <c r="C8" s="572">
        <v>8763</v>
      </c>
      <c r="D8" s="573">
        <v>4952</v>
      </c>
      <c r="E8" s="572">
        <v>8699</v>
      </c>
      <c r="F8" s="573">
        <v>4867</v>
      </c>
      <c r="G8" s="572">
        <v>7762</v>
      </c>
      <c r="H8" s="573">
        <v>4530</v>
      </c>
      <c r="I8" s="574">
        <f t="shared" ref="I8:I30" si="1">SUM(G8-E8)</f>
        <v>-937</v>
      </c>
      <c r="J8" s="575">
        <f t="shared" ref="J8:J30" si="2">I8/E8*100</f>
        <v>-10.771353029083802</v>
      </c>
    </row>
    <row r="9" spans="2:13" ht="33.75" customHeight="1" thickBot="1" x14ac:dyDescent="0.3">
      <c r="B9" s="213" t="s">
        <v>200</v>
      </c>
      <c r="C9" s="384"/>
      <c r="D9" s="215"/>
      <c r="E9" s="384"/>
      <c r="F9" s="215"/>
      <c r="G9" s="214"/>
      <c r="H9" s="214"/>
      <c r="I9" s="215"/>
      <c r="J9" s="747"/>
    </row>
    <row r="10" spans="2:13" x14ac:dyDescent="0.25">
      <c r="B10" s="349" t="s">
        <v>27</v>
      </c>
      <c r="C10" s="50">
        <v>804</v>
      </c>
      <c r="D10" s="385">
        <v>436</v>
      </c>
      <c r="E10" s="50">
        <v>808</v>
      </c>
      <c r="F10" s="385">
        <v>455</v>
      </c>
      <c r="G10" s="50">
        <v>680</v>
      </c>
      <c r="H10" s="385">
        <v>372</v>
      </c>
      <c r="I10" s="389">
        <f t="shared" si="1"/>
        <v>-128</v>
      </c>
      <c r="J10" s="201">
        <f t="shared" si="2"/>
        <v>-15.841584158415841</v>
      </c>
    </row>
    <row r="11" spans="2:13" ht="16.5" customHeight="1" x14ac:dyDescent="0.25">
      <c r="B11" s="221" t="s">
        <v>28</v>
      </c>
      <c r="C11" s="13">
        <v>4235</v>
      </c>
      <c r="D11" s="386">
        <v>2438</v>
      </c>
      <c r="E11" s="13">
        <v>4331</v>
      </c>
      <c r="F11" s="386">
        <v>2393</v>
      </c>
      <c r="G11" s="13">
        <v>3769</v>
      </c>
      <c r="H11" s="386">
        <v>2179</v>
      </c>
      <c r="I11" s="390">
        <f t="shared" si="1"/>
        <v>-562</v>
      </c>
      <c r="J11" s="369">
        <f t="shared" si="2"/>
        <v>-12.976217963518819</v>
      </c>
    </row>
    <row r="12" spans="2:13" ht="18" customHeight="1" x14ac:dyDescent="0.25">
      <c r="B12" s="221" t="s">
        <v>29</v>
      </c>
      <c r="C12" s="13">
        <v>2656</v>
      </c>
      <c r="D12" s="386">
        <v>1645</v>
      </c>
      <c r="E12" s="13">
        <v>2432</v>
      </c>
      <c r="F12" s="386">
        <v>1513</v>
      </c>
      <c r="G12" s="13">
        <v>2136</v>
      </c>
      <c r="H12" s="386">
        <v>1381</v>
      </c>
      <c r="I12" s="390">
        <f t="shared" si="1"/>
        <v>-296</v>
      </c>
      <c r="J12" s="369">
        <f t="shared" si="2"/>
        <v>-12.171052631578947</v>
      </c>
    </row>
    <row r="13" spans="2:13" x14ac:dyDescent="0.25">
      <c r="B13" s="221" t="s">
        <v>30</v>
      </c>
      <c r="C13" s="13">
        <v>4260</v>
      </c>
      <c r="D13" s="386">
        <v>2196</v>
      </c>
      <c r="E13" s="13">
        <v>4340</v>
      </c>
      <c r="F13" s="386">
        <v>2216</v>
      </c>
      <c r="G13" s="13">
        <v>3862</v>
      </c>
      <c r="H13" s="386">
        <v>2093</v>
      </c>
      <c r="I13" s="390">
        <f t="shared" si="1"/>
        <v>-478</v>
      </c>
      <c r="J13" s="369">
        <f t="shared" si="2"/>
        <v>-11.013824884792626</v>
      </c>
    </row>
    <row r="14" spans="2:13" x14ac:dyDescent="0.25">
      <c r="B14" s="221" t="s">
        <v>31</v>
      </c>
      <c r="C14" s="13">
        <v>4045</v>
      </c>
      <c r="D14" s="386">
        <v>2439</v>
      </c>
      <c r="E14" s="13">
        <v>4007</v>
      </c>
      <c r="F14" s="386">
        <v>2456</v>
      </c>
      <c r="G14" s="13">
        <v>3497</v>
      </c>
      <c r="H14" s="386">
        <v>2238</v>
      </c>
      <c r="I14" s="390">
        <f t="shared" si="1"/>
        <v>-510</v>
      </c>
      <c r="J14" s="369">
        <f t="shared" si="2"/>
        <v>-12.727726478662341</v>
      </c>
    </row>
    <row r="15" spans="2:13" ht="15.75" customHeight="1" x14ac:dyDescent="0.25">
      <c r="B15" s="221" t="s">
        <v>32</v>
      </c>
      <c r="C15" s="13">
        <v>1954</v>
      </c>
      <c r="D15" s="386">
        <v>1014</v>
      </c>
      <c r="E15" s="13">
        <v>2023</v>
      </c>
      <c r="F15" s="386">
        <v>1057</v>
      </c>
      <c r="G15" s="13">
        <v>1672</v>
      </c>
      <c r="H15" s="386">
        <v>939</v>
      </c>
      <c r="I15" s="390">
        <f t="shared" si="1"/>
        <v>-351</v>
      </c>
      <c r="J15" s="369">
        <f t="shared" si="2"/>
        <v>-17.350469599604548</v>
      </c>
    </row>
    <row r="16" spans="2:13" x14ac:dyDescent="0.25">
      <c r="B16" s="221" t="s">
        <v>33</v>
      </c>
      <c r="C16" s="13">
        <v>2725</v>
      </c>
      <c r="D16" s="386">
        <v>1578</v>
      </c>
      <c r="E16" s="13">
        <v>2327</v>
      </c>
      <c r="F16" s="386">
        <v>1263</v>
      </c>
      <c r="G16" s="13">
        <v>1898</v>
      </c>
      <c r="H16" s="386">
        <v>1075</v>
      </c>
      <c r="I16" s="390">
        <f t="shared" si="1"/>
        <v>-429</v>
      </c>
      <c r="J16" s="369">
        <f t="shared" si="2"/>
        <v>-18.435754189944134</v>
      </c>
    </row>
    <row r="17" spans="2:10" x14ac:dyDescent="0.25">
      <c r="B17" s="221" t="s">
        <v>34</v>
      </c>
      <c r="C17" s="13">
        <v>1470</v>
      </c>
      <c r="D17" s="386">
        <v>688</v>
      </c>
      <c r="E17" s="13">
        <v>1662</v>
      </c>
      <c r="F17" s="386">
        <v>805</v>
      </c>
      <c r="G17" s="13">
        <v>1340</v>
      </c>
      <c r="H17" s="386">
        <v>638</v>
      </c>
      <c r="I17" s="390">
        <f t="shared" si="1"/>
        <v>-322</v>
      </c>
      <c r="J17" s="369">
        <f t="shared" si="2"/>
        <v>-19.374247894103487</v>
      </c>
    </row>
    <row r="18" spans="2:10" x14ac:dyDescent="0.25">
      <c r="B18" s="221" t="s">
        <v>35</v>
      </c>
      <c r="C18" s="13">
        <v>2736</v>
      </c>
      <c r="D18" s="386">
        <v>1409</v>
      </c>
      <c r="E18" s="13">
        <v>2994</v>
      </c>
      <c r="F18" s="386">
        <v>1511</v>
      </c>
      <c r="G18" s="13">
        <v>2735</v>
      </c>
      <c r="H18" s="386">
        <v>1422</v>
      </c>
      <c r="I18" s="390">
        <f t="shared" si="1"/>
        <v>-259</v>
      </c>
      <c r="J18" s="369">
        <f t="shared" si="2"/>
        <v>-8.6506346025384104</v>
      </c>
    </row>
    <row r="19" spans="2:10" x14ac:dyDescent="0.25">
      <c r="B19" s="221" t="s">
        <v>36</v>
      </c>
      <c r="C19" s="13">
        <v>1461</v>
      </c>
      <c r="D19" s="386">
        <v>735</v>
      </c>
      <c r="E19" s="13">
        <v>1587</v>
      </c>
      <c r="F19" s="386">
        <v>741</v>
      </c>
      <c r="G19" s="13">
        <v>1287</v>
      </c>
      <c r="H19" s="386">
        <v>665</v>
      </c>
      <c r="I19" s="390">
        <f t="shared" si="1"/>
        <v>-300</v>
      </c>
      <c r="J19" s="369">
        <f t="shared" si="2"/>
        <v>-18.903591682419659</v>
      </c>
    </row>
    <row r="20" spans="2:10" x14ac:dyDescent="0.25">
      <c r="B20" s="221" t="s">
        <v>37</v>
      </c>
      <c r="C20" s="13">
        <v>2853</v>
      </c>
      <c r="D20" s="386">
        <v>1448</v>
      </c>
      <c r="E20" s="13">
        <v>2843</v>
      </c>
      <c r="F20" s="386">
        <v>1387</v>
      </c>
      <c r="G20" s="13">
        <v>2542</v>
      </c>
      <c r="H20" s="386">
        <v>1322</v>
      </c>
      <c r="I20" s="390">
        <f t="shared" si="1"/>
        <v>-301</v>
      </c>
      <c r="J20" s="369">
        <f t="shared" si="2"/>
        <v>-10.587407667956384</v>
      </c>
    </row>
    <row r="21" spans="2:10" x14ac:dyDescent="0.25">
      <c r="B21" s="221" t="s">
        <v>38</v>
      </c>
      <c r="C21" s="13">
        <v>2019</v>
      </c>
      <c r="D21" s="386">
        <v>1225</v>
      </c>
      <c r="E21" s="13">
        <v>1889</v>
      </c>
      <c r="F21" s="386">
        <v>1175</v>
      </c>
      <c r="G21" s="13">
        <v>1642</v>
      </c>
      <c r="H21" s="386">
        <v>1032</v>
      </c>
      <c r="I21" s="390">
        <f t="shared" si="1"/>
        <v>-247</v>
      </c>
      <c r="J21" s="369">
        <f t="shared" si="2"/>
        <v>-13.075701429327689</v>
      </c>
    </row>
    <row r="22" spans="2:10" x14ac:dyDescent="0.25">
      <c r="B22" s="221" t="s">
        <v>39</v>
      </c>
      <c r="C22" s="13">
        <v>2567</v>
      </c>
      <c r="D22" s="386">
        <v>1291</v>
      </c>
      <c r="E22" s="13">
        <v>2667</v>
      </c>
      <c r="F22" s="386">
        <v>1346</v>
      </c>
      <c r="G22" s="13">
        <v>2363</v>
      </c>
      <c r="H22" s="386">
        <v>1274</v>
      </c>
      <c r="I22" s="390">
        <f t="shared" si="1"/>
        <v>-304</v>
      </c>
      <c r="J22" s="369">
        <f t="shared" si="2"/>
        <v>-11.398575178102737</v>
      </c>
    </row>
    <row r="23" spans="2:10" x14ac:dyDescent="0.25">
      <c r="B23" s="222" t="s">
        <v>40</v>
      </c>
      <c r="C23" s="13">
        <v>4123</v>
      </c>
      <c r="D23" s="386">
        <v>2155</v>
      </c>
      <c r="E23" s="13">
        <v>4068</v>
      </c>
      <c r="F23" s="386">
        <v>2070</v>
      </c>
      <c r="G23" s="13">
        <v>3734</v>
      </c>
      <c r="H23" s="386">
        <v>1959</v>
      </c>
      <c r="I23" s="390">
        <f t="shared" si="1"/>
        <v>-334</v>
      </c>
      <c r="J23" s="369">
        <f t="shared" si="2"/>
        <v>-8.2104228121927232</v>
      </c>
    </row>
    <row r="24" spans="2:10" x14ac:dyDescent="0.25">
      <c r="B24" s="222" t="s">
        <v>41</v>
      </c>
      <c r="C24" s="13">
        <v>3266</v>
      </c>
      <c r="D24" s="386">
        <v>1803</v>
      </c>
      <c r="E24" s="13">
        <v>3477</v>
      </c>
      <c r="F24" s="386">
        <v>1930</v>
      </c>
      <c r="G24" s="13">
        <v>2893</v>
      </c>
      <c r="H24" s="386">
        <v>1672</v>
      </c>
      <c r="I24" s="390">
        <f t="shared" si="1"/>
        <v>-584</v>
      </c>
      <c r="J24" s="369">
        <f t="shared" si="2"/>
        <v>-16.796088582111015</v>
      </c>
    </row>
    <row r="25" spans="2:10" x14ac:dyDescent="0.25">
      <c r="B25" s="222" t="s">
        <v>42</v>
      </c>
      <c r="C25" s="13">
        <v>2457</v>
      </c>
      <c r="D25" s="386">
        <v>1343</v>
      </c>
      <c r="E25" s="13">
        <v>2524</v>
      </c>
      <c r="F25" s="386">
        <v>1412</v>
      </c>
      <c r="G25" s="13">
        <v>2426</v>
      </c>
      <c r="H25" s="386">
        <v>1436</v>
      </c>
      <c r="I25" s="390">
        <f t="shared" si="1"/>
        <v>-98</v>
      </c>
      <c r="J25" s="369">
        <f t="shared" si="2"/>
        <v>-3.8827258320126781</v>
      </c>
    </row>
    <row r="26" spans="2:10" x14ac:dyDescent="0.25">
      <c r="B26" s="222" t="s">
        <v>43</v>
      </c>
      <c r="C26" s="13">
        <v>5481</v>
      </c>
      <c r="D26" s="386">
        <v>2707</v>
      </c>
      <c r="E26" s="13">
        <v>5407</v>
      </c>
      <c r="F26" s="386">
        <v>2671</v>
      </c>
      <c r="G26" s="13">
        <v>5020</v>
      </c>
      <c r="H26" s="386">
        <v>2561</v>
      </c>
      <c r="I26" s="390">
        <f t="shared" si="1"/>
        <v>-387</v>
      </c>
      <c r="J26" s="369">
        <f t="shared" si="2"/>
        <v>-7.157388570371741</v>
      </c>
    </row>
    <row r="27" spans="2:10" x14ac:dyDescent="0.25">
      <c r="B27" s="222" t="s">
        <v>44</v>
      </c>
      <c r="C27" s="13">
        <v>1715</v>
      </c>
      <c r="D27" s="386">
        <v>956</v>
      </c>
      <c r="E27" s="13">
        <v>1718</v>
      </c>
      <c r="F27" s="386">
        <v>919</v>
      </c>
      <c r="G27" s="13">
        <v>1549</v>
      </c>
      <c r="H27" s="386">
        <v>866</v>
      </c>
      <c r="I27" s="390">
        <f t="shared" si="1"/>
        <v>-169</v>
      </c>
      <c r="J27" s="369">
        <f t="shared" si="2"/>
        <v>-9.8370197904540149</v>
      </c>
    </row>
    <row r="28" spans="2:10" x14ac:dyDescent="0.25">
      <c r="B28" s="222" t="s">
        <v>45</v>
      </c>
      <c r="C28" s="13">
        <v>974</v>
      </c>
      <c r="D28" s="386">
        <v>536</v>
      </c>
      <c r="E28" s="13">
        <v>1077</v>
      </c>
      <c r="F28" s="386">
        <v>606</v>
      </c>
      <c r="G28" s="13">
        <v>921</v>
      </c>
      <c r="H28" s="386">
        <v>537</v>
      </c>
      <c r="I28" s="390">
        <f t="shared" si="1"/>
        <v>-156</v>
      </c>
      <c r="J28" s="369">
        <f t="shared" si="2"/>
        <v>-14.484679665738161</v>
      </c>
    </row>
    <row r="29" spans="2:10" x14ac:dyDescent="0.25">
      <c r="B29" s="222" t="s">
        <v>46</v>
      </c>
      <c r="C29" s="13">
        <v>3376</v>
      </c>
      <c r="D29" s="386">
        <v>1902</v>
      </c>
      <c r="E29" s="13">
        <v>3574</v>
      </c>
      <c r="F29" s="386">
        <v>1936</v>
      </c>
      <c r="G29" s="13">
        <v>3256</v>
      </c>
      <c r="H29" s="386">
        <v>1855</v>
      </c>
      <c r="I29" s="390">
        <f t="shared" si="1"/>
        <v>-318</v>
      </c>
      <c r="J29" s="369">
        <f t="shared" si="2"/>
        <v>-8.8975937325125898</v>
      </c>
    </row>
    <row r="30" spans="2:10" ht="15.75" thickBot="1" x14ac:dyDescent="0.3">
      <c r="B30" s="223" t="s">
        <v>47</v>
      </c>
      <c r="C30" s="21">
        <v>1526</v>
      </c>
      <c r="D30" s="387">
        <v>894</v>
      </c>
      <c r="E30" s="21">
        <v>1486</v>
      </c>
      <c r="F30" s="387">
        <v>877</v>
      </c>
      <c r="G30" s="21">
        <v>1241</v>
      </c>
      <c r="H30" s="387">
        <v>758</v>
      </c>
      <c r="I30" s="391">
        <f t="shared" si="1"/>
        <v>-245</v>
      </c>
      <c r="J30" s="166">
        <f t="shared" si="2"/>
        <v>-16.48721399730821</v>
      </c>
    </row>
    <row r="31" spans="2:10" x14ac:dyDescent="0.25">
      <c r="H31" s="63"/>
    </row>
  </sheetData>
  <mergeCells count="3">
    <mergeCell ref="C5:D5"/>
    <mergeCell ref="G5:H5"/>
    <mergeCell ref="E5:F5"/>
  </mergeCells>
  <printOptions horizontalCentered="1"/>
  <pageMargins left="0.39370078740157483" right="0.39370078740157483" top="1.0236220472440944" bottom="0.74803149606299213" header="0.31496062992125984" footer="0.31496062992125984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N32"/>
  <sheetViews>
    <sheetView workbookViewId="0">
      <selection activeCell="B1" sqref="B1"/>
    </sheetView>
  </sheetViews>
  <sheetFormatPr defaultRowHeight="15" x14ac:dyDescent="0.25"/>
  <cols>
    <col min="1" max="1" width="3.28515625" style="11" customWidth="1"/>
    <col min="2" max="2" width="55.7109375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28515625" style="11" bestFit="1" customWidth="1"/>
    <col min="14" max="14" width="7" style="11" customWidth="1"/>
    <col min="15" max="16384" width="9.140625" style="11"/>
  </cols>
  <sheetData>
    <row r="1" spans="2:14" ht="12.75" customHeight="1" x14ac:dyDescent="0.25"/>
    <row r="2" spans="2:14" x14ac:dyDescent="0.25">
      <c r="B2" s="930" t="s">
        <v>432</v>
      </c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</row>
    <row r="3" spans="2:14" ht="12" customHeight="1" thickBot="1" x14ac:dyDescent="0.3">
      <c r="B3" s="193"/>
      <c r="C3" s="191"/>
      <c r="D3" s="191"/>
      <c r="E3" s="191"/>
      <c r="F3" s="191"/>
      <c r="K3" s="172"/>
      <c r="L3" s="172"/>
      <c r="M3" s="172"/>
      <c r="N3" s="172"/>
    </row>
    <row r="4" spans="2:14" x14ac:dyDescent="0.25">
      <c r="B4" s="923" t="s">
        <v>143</v>
      </c>
      <c r="C4" s="934" t="s">
        <v>395</v>
      </c>
      <c r="D4" s="935"/>
      <c r="E4" s="935"/>
      <c r="F4" s="936"/>
      <c r="G4" s="931" t="s">
        <v>376</v>
      </c>
      <c r="H4" s="932"/>
      <c r="I4" s="932"/>
      <c r="J4" s="933"/>
      <c r="K4" s="937" t="s">
        <v>150</v>
      </c>
      <c r="L4" s="935"/>
      <c r="M4" s="935"/>
      <c r="N4" s="936"/>
    </row>
    <row r="5" spans="2:14" ht="27.75" customHeight="1" x14ac:dyDescent="0.25">
      <c r="B5" s="924"/>
      <c r="C5" s="938" t="s">
        <v>4</v>
      </c>
      <c r="D5" s="927"/>
      <c r="E5" s="928" t="s">
        <v>129</v>
      </c>
      <c r="F5" s="929"/>
      <c r="G5" s="938" t="s">
        <v>4</v>
      </c>
      <c r="H5" s="927"/>
      <c r="I5" s="928" t="s">
        <v>129</v>
      </c>
      <c r="J5" s="929"/>
      <c r="K5" s="926" t="s">
        <v>4</v>
      </c>
      <c r="L5" s="927"/>
      <c r="M5" s="928" t="s">
        <v>129</v>
      </c>
      <c r="N5" s="929"/>
    </row>
    <row r="6" spans="2:14" ht="27.75" customHeight="1" thickBot="1" x14ac:dyDescent="0.3">
      <c r="B6" s="925"/>
      <c r="C6" s="216" t="s">
        <v>147</v>
      </c>
      <c r="D6" s="217" t="s">
        <v>148</v>
      </c>
      <c r="E6" s="219" t="s">
        <v>147</v>
      </c>
      <c r="F6" s="218" t="s">
        <v>148</v>
      </c>
      <c r="G6" s="216" t="s">
        <v>147</v>
      </c>
      <c r="H6" s="217" t="s">
        <v>148</v>
      </c>
      <c r="I6" s="219" t="s">
        <v>147</v>
      </c>
      <c r="J6" s="218" t="s">
        <v>148</v>
      </c>
      <c r="K6" s="219" t="s">
        <v>147</v>
      </c>
      <c r="L6" s="217" t="s">
        <v>148</v>
      </c>
      <c r="M6" s="219" t="s">
        <v>147</v>
      </c>
      <c r="N6" s="218" t="s">
        <v>148</v>
      </c>
    </row>
    <row r="7" spans="2:14" ht="18.75" x14ac:dyDescent="0.3">
      <c r="B7" s="330" t="s">
        <v>146</v>
      </c>
      <c r="C7" s="331">
        <v>91979</v>
      </c>
      <c r="D7" s="118">
        <v>100</v>
      </c>
      <c r="E7" s="61">
        <v>49766</v>
      </c>
      <c r="F7" s="119">
        <v>100</v>
      </c>
      <c r="G7" s="331">
        <v>81606</v>
      </c>
      <c r="H7" s="118">
        <v>100</v>
      </c>
      <c r="I7" s="61">
        <v>45176</v>
      </c>
      <c r="J7" s="119">
        <v>100</v>
      </c>
      <c r="K7" s="332">
        <f>G7-C7</f>
        <v>-10373</v>
      </c>
      <c r="L7" s="333">
        <f>K7/C7*100</f>
        <v>-11.277574228900075</v>
      </c>
      <c r="M7" s="334">
        <f>I7-E7</f>
        <v>-4590</v>
      </c>
      <c r="N7" s="335">
        <f>M7/E7*100</f>
        <v>-9.223164409436162</v>
      </c>
    </row>
    <row r="8" spans="2:14" ht="16.5" customHeight="1" thickBot="1" x14ac:dyDescent="0.3">
      <c r="B8" s="323" t="s">
        <v>279</v>
      </c>
      <c r="C8" s="3">
        <v>82522</v>
      </c>
      <c r="D8" s="320" t="s">
        <v>128</v>
      </c>
      <c r="E8" s="5">
        <v>45604</v>
      </c>
      <c r="F8" s="324" t="s">
        <v>128</v>
      </c>
      <c r="G8" s="3">
        <v>72184</v>
      </c>
      <c r="H8" s="320" t="s">
        <v>128</v>
      </c>
      <c r="I8" s="5">
        <v>40830</v>
      </c>
      <c r="J8" s="324" t="s">
        <v>128</v>
      </c>
      <c r="K8" s="133">
        <f>SUM(G8)-C8</f>
        <v>-10338</v>
      </c>
      <c r="L8" s="321">
        <f>K8/C8*100</f>
        <v>-12.527568406000825</v>
      </c>
      <c r="M8" s="134">
        <f>SUM(I8)-E8</f>
        <v>-4774</v>
      </c>
      <c r="N8" s="322">
        <f>M8/E8*100</f>
        <v>-10.468379966669589</v>
      </c>
    </row>
    <row r="9" spans="2:14" ht="16.5" customHeight="1" thickBot="1" x14ac:dyDescent="0.3">
      <c r="B9" s="576" t="s">
        <v>62</v>
      </c>
      <c r="C9" s="577"/>
      <c r="D9" s="578"/>
      <c r="E9" s="577"/>
      <c r="F9" s="578"/>
      <c r="G9" s="577"/>
      <c r="H9" s="578"/>
      <c r="I9" s="577"/>
      <c r="J9" s="578"/>
      <c r="K9" s="579"/>
      <c r="L9" s="580"/>
      <c r="M9" s="579"/>
      <c r="N9" s="581"/>
    </row>
    <row r="10" spans="2:14" x14ac:dyDescent="0.25">
      <c r="B10" s="305" t="s">
        <v>281</v>
      </c>
      <c r="C10" s="306">
        <v>26576</v>
      </c>
      <c r="D10" s="309">
        <f>SUM(C10*100/C7)</f>
        <v>28.893551788995314</v>
      </c>
      <c r="E10" s="310">
        <v>15527</v>
      </c>
      <c r="F10" s="311">
        <f>SUM(E10*100/E7)</f>
        <v>31.200016075232085</v>
      </c>
      <c r="G10" s="306">
        <v>22846</v>
      </c>
      <c r="H10" s="326">
        <f>SUM(G10*100/G7)</f>
        <v>27.995490527657282</v>
      </c>
      <c r="I10" s="308">
        <v>13850</v>
      </c>
      <c r="J10" s="326">
        <f>SUM(I10*100/I7)</f>
        <v>30.657871436160793</v>
      </c>
      <c r="K10" s="312">
        <f>G10-C10</f>
        <v>-3730</v>
      </c>
      <c r="L10" s="326">
        <f>K10/C10*100</f>
        <v>-14.035219747140276</v>
      </c>
      <c r="M10" s="307">
        <f t="shared" ref="M10:M17" si="0">I10-E10</f>
        <v>-1677</v>
      </c>
      <c r="N10" s="328">
        <f t="shared" ref="N10:N17" si="1">M10/E10*100</f>
        <v>-10.800540993108779</v>
      </c>
    </row>
    <row r="11" spans="2:14" x14ac:dyDescent="0.25">
      <c r="B11" s="192" t="s">
        <v>280</v>
      </c>
      <c r="C11" s="178">
        <v>12247</v>
      </c>
      <c r="D11" s="174">
        <f>SUM(C11*100/C7)</f>
        <v>13.314995814261952</v>
      </c>
      <c r="E11" s="180">
        <v>6519</v>
      </c>
      <c r="F11" s="175">
        <f>SUM(E11*100/E7)</f>
        <v>13.099304746212274</v>
      </c>
      <c r="G11" s="178">
        <v>10250</v>
      </c>
      <c r="H11" s="174">
        <f>SUM(G11*100/G7)</f>
        <v>12.560350954586673</v>
      </c>
      <c r="I11" s="179">
        <v>5637</v>
      </c>
      <c r="J11" s="174">
        <f>SUM(I11*100/I7)</f>
        <v>12.477864352753674</v>
      </c>
      <c r="K11" s="130">
        <f>G11-C11</f>
        <v>-1997</v>
      </c>
      <c r="L11" s="229">
        <f>K11/C11*100</f>
        <v>-16.306034130807546</v>
      </c>
      <c r="M11" s="131">
        <f t="shared" si="0"/>
        <v>-882</v>
      </c>
      <c r="N11" s="129">
        <f t="shared" si="1"/>
        <v>-13.529682466635986</v>
      </c>
    </row>
    <row r="12" spans="2:14" x14ac:dyDescent="0.25">
      <c r="B12" s="177" t="s">
        <v>282</v>
      </c>
      <c r="C12" s="178">
        <v>57553</v>
      </c>
      <c r="D12" s="174">
        <f>SUM(C12*100/C7)</f>
        <v>62.571891409995757</v>
      </c>
      <c r="E12" s="180">
        <v>33120</v>
      </c>
      <c r="F12" s="175">
        <f>SUM(E12*100/E7)</f>
        <v>66.551460836715833</v>
      </c>
      <c r="G12" s="178">
        <v>49165</v>
      </c>
      <c r="H12" s="174">
        <f>SUM(G12*100/G7)</f>
        <v>60.246795578756462</v>
      </c>
      <c r="I12" s="179">
        <v>29038</v>
      </c>
      <c r="J12" s="174">
        <f>SUM(I12*100/I7)</f>
        <v>64.277492473879931</v>
      </c>
      <c r="K12" s="130">
        <f>G12-C12</f>
        <v>-8388</v>
      </c>
      <c r="L12" s="229">
        <f t="shared" ref="L12:L17" si="2">K12/C12*100</f>
        <v>-14.574392299271977</v>
      </c>
      <c r="M12" s="131">
        <f t="shared" si="0"/>
        <v>-4082</v>
      </c>
      <c r="N12" s="129">
        <f t="shared" si="1"/>
        <v>-12.32487922705314</v>
      </c>
    </row>
    <row r="13" spans="2:14" x14ac:dyDescent="0.25">
      <c r="B13" s="177" t="s">
        <v>283</v>
      </c>
      <c r="C13" s="178">
        <v>23145</v>
      </c>
      <c r="D13" s="174">
        <f>SUM(C13*100/C7)</f>
        <v>25.163352504376</v>
      </c>
      <c r="E13" s="180">
        <v>9267</v>
      </c>
      <c r="F13" s="175">
        <f>SUM(E13*100/E7)</f>
        <v>18.621146967809349</v>
      </c>
      <c r="G13" s="178">
        <v>19901</v>
      </c>
      <c r="H13" s="174">
        <f>SUM(G13*100/G7)</f>
        <v>24.386687253388232</v>
      </c>
      <c r="I13" s="179">
        <v>7718</v>
      </c>
      <c r="J13" s="174">
        <f>SUM(I13*100/I7)</f>
        <v>17.084292544714007</v>
      </c>
      <c r="K13" s="130">
        <f>G13-C13</f>
        <v>-3244</v>
      </c>
      <c r="L13" s="229">
        <f t="shared" si="2"/>
        <v>-14.01598617411968</v>
      </c>
      <c r="M13" s="131">
        <f t="shared" si="0"/>
        <v>-1549</v>
      </c>
      <c r="N13" s="129">
        <f t="shared" si="1"/>
        <v>-16.71522607100464</v>
      </c>
    </row>
    <row r="14" spans="2:14" x14ac:dyDescent="0.25">
      <c r="B14" s="177" t="s">
        <v>284</v>
      </c>
      <c r="C14" s="181">
        <v>2006</v>
      </c>
      <c r="D14" s="174">
        <f>SUM(C14*100/C7)</f>
        <v>2.1809326041813892</v>
      </c>
      <c r="E14" s="182">
        <v>1273</v>
      </c>
      <c r="F14" s="175">
        <f>SUM(E14*100/E7)</f>
        <v>2.5579713057107263</v>
      </c>
      <c r="G14" s="178">
        <v>1421</v>
      </c>
      <c r="H14" s="327">
        <f>SUM(G14*100/G7)</f>
        <v>1.7412935323383085</v>
      </c>
      <c r="I14" s="179">
        <v>888</v>
      </c>
      <c r="J14" s="327">
        <f>SUM(I14*100/I7)</f>
        <v>1.9656454754737029</v>
      </c>
      <c r="K14" s="176">
        <f t="shared" ref="K14:K17" si="3">G14-C14</f>
        <v>-585</v>
      </c>
      <c r="L14" s="327">
        <f t="shared" si="2"/>
        <v>-29.16251246261216</v>
      </c>
      <c r="M14" s="173">
        <f t="shared" si="0"/>
        <v>-385</v>
      </c>
      <c r="N14" s="329">
        <f t="shared" si="1"/>
        <v>-30.243519245875884</v>
      </c>
    </row>
    <row r="15" spans="2:14" ht="15.75" customHeight="1" x14ac:dyDescent="0.25">
      <c r="B15" s="177" t="s">
        <v>285</v>
      </c>
      <c r="C15" s="178">
        <v>17355</v>
      </c>
      <c r="D15" s="174">
        <f>SUM(C15*100/C7)</f>
        <v>18.8684373607019</v>
      </c>
      <c r="E15" s="180">
        <v>14386</v>
      </c>
      <c r="F15" s="175">
        <f>SUM(E15*100/E7)</f>
        <v>28.907286098943054</v>
      </c>
      <c r="G15" s="178">
        <v>17009</v>
      </c>
      <c r="H15" s="327">
        <f>SUM(G15*100/G7)</f>
        <v>20.842830184055092</v>
      </c>
      <c r="I15" s="179">
        <v>14329</v>
      </c>
      <c r="J15" s="327">
        <f>SUM(I15*100/I7)</f>
        <v>31.718168939259783</v>
      </c>
      <c r="K15" s="176">
        <f t="shared" si="3"/>
        <v>-346</v>
      </c>
      <c r="L15" s="327">
        <f t="shared" si="2"/>
        <v>-1.9936617689426679</v>
      </c>
      <c r="M15" s="173">
        <f t="shared" si="0"/>
        <v>-57</v>
      </c>
      <c r="N15" s="329">
        <f t="shared" si="1"/>
        <v>-0.39621854580842486</v>
      </c>
    </row>
    <row r="16" spans="2:14" ht="30" x14ac:dyDescent="0.25">
      <c r="B16" s="177" t="s">
        <v>286</v>
      </c>
      <c r="C16" s="178">
        <v>138</v>
      </c>
      <c r="D16" s="174">
        <f>SUM(C16*100/C7)</f>
        <v>0.15003424694767284</v>
      </c>
      <c r="E16" s="180">
        <v>95</v>
      </c>
      <c r="F16" s="175">
        <f>SUM(E16*100/E7)</f>
        <v>0.19089338102318854</v>
      </c>
      <c r="G16" s="178">
        <v>145</v>
      </c>
      <c r="H16" s="327">
        <f>SUM(G16*100/G7)</f>
        <v>0.17768301350390903</v>
      </c>
      <c r="I16" s="179">
        <v>100</v>
      </c>
      <c r="J16" s="327">
        <f>SUM(I16*100/I7)</f>
        <v>0.22135647246325482</v>
      </c>
      <c r="K16" s="176">
        <f t="shared" si="3"/>
        <v>7</v>
      </c>
      <c r="L16" s="327">
        <f t="shared" si="2"/>
        <v>5.0724637681159424</v>
      </c>
      <c r="M16" s="173">
        <f t="shared" si="0"/>
        <v>5</v>
      </c>
      <c r="N16" s="329">
        <f t="shared" si="1"/>
        <v>5.2631578947368416</v>
      </c>
    </row>
    <row r="17" spans="2:14" ht="15.75" thickBot="1" x14ac:dyDescent="0.3">
      <c r="B17" s="183" t="s">
        <v>287</v>
      </c>
      <c r="C17" s="184">
        <v>4330</v>
      </c>
      <c r="D17" s="185">
        <f>SUM(C17*100/C7)</f>
        <v>4.7075962991552416</v>
      </c>
      <c r="E17" s="187">
        <v>1994</v>
      </c>
      <c r="F17" s="325">
        <f>SUM(E17*100/E7)</f>
        <v>4.0067515974761889</v>
      </c>
      <c r="G17" s="184">
        <v>3850</v>
      </c>
      <c r="H17" s="185">
        <f>SUM(G17*100/G7)</f>
        <v>4.7177903585520671</v>
      </c>
      <c r="I17" s="186">
        <v>1736</v>
      </c>
      <c r="J17" s="185">
        <f>SUM(I17*100/I7)</f>
        <v>3.8427483619621037</v>
      </c>
      <c r="K17" s="132">
        <f t="shared" si="3"/>
        <v>-480</v>
      </c>
      <c r="L17" s="231">
        <f t="shared" si="2"/>
        <v>-11.085450346420323</v>
      </c>
      <c r="M17" s="134">
        <f t="shared" si="0"/>
        <v>-258</v>
      </c>
      <c r="N17" s="135">
        <f t="shared" si="1"/>
        <v>-12.938816449348046</v>
      </c>
    </row>
    <row r="18" spans="2:14" ht="12.75" customHeight="1" thickBot="1" x14ac:dyDescent="0.3">
      <c r="B18" s="193"/>
      <c r="C18" s="188"/>
      <c r="D18" s="189"/>
      <c r="E18" s="188"/>
      <c r="F18" s="189"/>
      <c r="G18" s="188"/>
      <c r="H18" s="190"/>
      <c r="I18" s="188"/>
      <c r="J18" s="190"/>
      <c r="K18" s="190"/>
      <c r="L18" s="190"/>
      <c r="M18" s="190"/>
      <c r="N18" s="190"/>
    </row>
    <row r="19" spans="2:14" ht="30" customHeight="1" x14ac:dyDescent="0.25">
      <c r="B19" s="923" t="s">
        <v>143</v>
      </c>
      <c r="C19" s="934" t="s">
        <v>354</v>
      </c>
      <c r="D19" s="935"/>
      <c r="E19" s="935"/>
      <c r="F19" s="936"/>
      <c r="G19" s="931" t="s">
        <v>376</v>
      </c>
      <c r="H19" s="932"/>
      <c r="I19" s="932"/>
      <c r="J19" s="933"/>
      <c r="K19" s="937" t="s">
        <v>150</v>
      </c>
      <c r="L19" s="935"/>
      <c r="M19" s="935"/>
      <c r="N19" s="936"/>
    </row>
    <row r="20" spans="2:14" x14ac:dyDescent="0.25">
      <c r="B20" s="924"/>
      <c r="C20" s="938" t="s">
        <v>4</v>
      </c>
      <c r="D20" s="927"/>
      <c r="E20" s="928" t="s">
        <v>129</v>
      </c>
      <c r="F20" s="929"/>
      <c r="G20" s="938" t="s">
        <v>4</v>
      </c>
      <c r="H20" s="927"/>
      <c r="I20" s="928" t="s">
        <v>129</v>
      </c>
      <c r="J20" s="929"/>
      <c r="K20" s="926" t="s">
        <v>4</v>
      </c>
      <c r="L20" s="927"/>
      <c r="M20" s="928" t="s">
        <v>129</v>
      </c>
      <c r="N20" s="929"/>
    </row>
    <row r="21" spans="2:14" ht="15.75" thickBot="1" x14ac:dyDescent="0.3">
      <c r="B21" s="925"/>
      <c r="C21" s="216" t="s">
        <v>147</v>
      </c>
      <c r="D21" s="217" t="s">
        <v>148</v>
      </c>
      <c r="E21" s="219" t="s">
        <v>147</v>
      </c>
      <c r="F21" s="218" t="s">
        <v>148</v>
      </c>
      <c r="G21" s="216" t="s">
        <v>147</v>
      </c>
      <c r="H21" s="217" t="s">
        <v>148</v>
      </c>
      <c r="I21" s="219" t="s">
        <v>147</v>
      </c>
      <c r="J21" s="218" t="s">
        <v>148</v>
      </c>
      <c r="K21" s="219" t="s">
        <v>147</v>
      </c>
      <c r="L21" s="217" t="s">
        <v>148</v>
      </c>
      <c r="M21" s="219" t="s">
        <v>147</v>
      </c>
      <c r="N21" s="218" t="s">
        <v>148</v>
      </c>
    </row>
    <row r="22" spans="2:14" ht="18.75" x14ac:dyDescent="0.3">
      <c r="B22" s="330" t="s">
        <v>146</v>
      </c>
      <c r="C22" s="331">
        <v>90972</v>
      </c>
      <c r="D22" s="118">
        <v>100</v>
      </c>
      <c r="E22" s="61">
        <v>48619</v>
      </c>
      <c r="F22" s="119">
        <v>100</v>
      </c>
      <c r="G22" s="331">
        <v>81606</v>
      </c>
      <c r="H22" s="118">
        <v>100</v>
      </c>
      <c r="I22" s="61">
        <v>45176</v>
      </c>
      <c r="J22" s="119">
        <v>100</v>
      </c>
      <c r="K22" s="332">
        <f>G22-C22</f>
        <v>-9366</v>
      </c>
      <c r="L22" s="333">
        <f>K22/C22*100</f>
        <v>-10.295475530932595</v>
      </c>
      <c r="M22" s="334">
        <f>I22-E22</f>
        <v>-3443</v>
      </c>
      <c r="N22" s="335">
        <f>M22/E22*100</f>
        <v>-7.0815936156646577</v>
      </c>
    </row>
    <row r="23" spans="2:14" ht="15.75" thickBot="1" x14ac:dyDescent="0.3">
      <c r="B23" s="323" t="s">
        <v>279</v>
      </c>
      <c r="C23" s="3">
        <v>80704</v>
      </c>
      <c r="D23" s="320" t="s">
        <v>128</v>
      </c>
      <c r="E23" s="5">
        <v>44172</v>
      </c>
      <c r="F23" s="324" t="s">
        <v>128</v>
      </c>
      <c r="G23" s="3">
        <v>72184</v>
      </c>
      <c r="H23" s="320" t="s">
        <v>128</v>
      </c>
      <c r="I23" s="5">
        <v>40830</v>
      </c>
      <c r="J23" s="324" t="s">
        <v>128</v>
      </c>
      <c r="K23" s="133">
        <f>SUM(G23)-C23</f>
        <v>-8520</v>
      </c>
      <c r="L23" s="321">
        <f>K23/C23*100</f>
        <v>-10.557097541633624</v>
      </c>
      <c r="M23" s="134">
        <f>SUM(I23)-E23</f>
        <v>-3342</v>
      </c>
      <c r="N23" s="322">
        <f>M23/E23*100</f>
        <v>-7.5658788372724803</v>
      </c>
    </row>
    <row r="24" spans="2:14" ht="15.75" thickBot="1" x14ac:dyDescent="0.3">
      <c r="B24" s="576" t="s">
        <v>62</v>
      </c>
      <c r="C24" s="577"/>
      <c r="D24" s="578"/>
      <c r="E24" s="577"/>
      <c r="F24" s="578"/>
      <c r="G24" s="577"/>
      <c r="H24" s="578"/>
      <c r="I24" s="577"/>
      <c r="J24" s="578"/>
      <c r="K24" s="579"/>
      <c r="L24" s="580"/>
      <c r="M24" s="579"/>
      <c r="N24" s="581"/>
    </row>
    <row r="25" spans="2:14" x14ac:dyDescent="0.25">
      <c r="B25" s="305" t="s">
        <v>281</v>
      </c>
      <c r="C25" s="306">
        <v>27007</v>
      </c>
      <c r="D25" s="309">
        <f>SUM(C25*100/C22)</f>
        <v>29.687156487710503</v>
      </c>
      <c r="E25" s="310">
        <v>15577</v>
      </c>
      <c r="F25" s="311">
        <f>SUM(E25*100/E22)</f>
        <v>32.038914827536559</v>
      </c>
      <c r="G25" s="306">
        <v>22846</v>
      </c>
      <c r="H25" s="326">
        <f>SUM(G25*100/G22)</f>
        <v>27.995490527657282</v>
      </c>
      <c r="I25" s="308">
        <v>13850</v>
      </c>
      <c r="J25" s="326">
        <f>SUM(I25*100/I22)</f>
        <v>30.657871436160793</v>
      </c>
      <c r="K25" s="312">
        <f>G25-C25</f>
        <v>-4161</v>
      </c>
      <c r="L25" s="326">
        <f>K25/C25*100</f>
        <v>-15.407116673455029</v>
      </c>
      <c r="M25" s="307">
        <f t="shared" ref="M25:M32" si="4">I25-E25</f>
        <v>-1727</v>
      </c>
      <c r="N25" s="328">
        <f t="shared" ref="N25:N32" si="5">M25/E25*100</f>
        <v>-11.086858830326763</v>
      </c>
    </row>
    <row r="26" spans="2:14" x14ac:dyDescent="0.25">
      <c r="B26" s="192" t="s">
        <v>280</v>
      </c>
      <c r="C26" s="178">
        <v>12756</v>
      </c>
      <c r="D26" s="174">
        <f>SUM(C26*100/C22)</f>
        <v>14.021896847381612</v>
      </c>
      <c r="E26" s="180">
        <v>6683</v>
      </c>
      <c r="F26" s="175">
        <f>SUM(E26*100/E22)</f>
        <v>13.7456549908472</v>
      </c>
      <c r="G26" s="178">
        <v>10250</v>
      </c>
      <c r="H26" s="174">
        <f>SUM(G26*100/G22)</f>
        <v>12.560350954586673</v>
      </c>
      <c r="I26" s="179">
        <v>5637</v>
      </c>
      <c r="J26" s="174">
        <f>SUM(I26*100/I22)</f>
        <v>12.477864352753674</v>
      </c>
      <c r="K26" s="130">
        <f>G26-C26</f>
        <v>-2506</v>
      </c>
      <c r="L26" s="229">
        <f>K26/C26*100</f>
        <v>-19.645656945751018</v>
      </c>
      <c r="M26" s="131">
        <f t="shared" si="4"/>
        <v>-1046</v>
      </c>
      <c r="N26" s="129">
        <f t="shared" si="5"/>
        <v>-15.651653449049826</v>
      </c>
    </row>
    <row r="27" spans="2:14" x14ac:dyDescent="0.25">
      <c r="B27" s="177" t="s">
        <v>282</v>
      </c>
      <c r="C27" s="178">
        <v>54543</v>
      </c>
      <c r="D27" s="174">
        <f>SUM(C27*100/C22)</f>
        <v>59.955810579079277</v>
      </c>
      <c r="E27" s="180">
        <v>31429</v>
      </c>
      <c r="F27" s="175">
        <f>SUM(E27*100/E22)</f>
        <v>64.643452148337076</v>
      </c>
      <c r="G27" s="178">
        <v>49165</v>
      </c>
      <c r="H27" s="174">
        <f>SUM(G27*100/G22)</f>
        <v>60.246795578756462</v>
      </c>
      <c r="I27" s="179">
        <v>29038</v>
      </c>
      <c r="J27" s="174">
        <f>SUM(I27*100/I22)</f>
        <v>64.277492473879931</v>
      </c>
      <c r="K27" s="130">
        <f>G27-C27</f>
        <v>-5378</v>
      </c>
      <c r="L27" s="229">
        <f t="shared" ref="L27:L32" si="6">K27/C27*100</f>
        <v>-9.8601103716333895</v>
      </c>
      <c r="M27" s="131">
        <f t="shared" si="4"/>
        <v>-2391</v>
      </c>
      <c r="N27" s="129">
        <f t="shared" si="5"/>
        <v>-7.607623532406377</v>
      </c>
    </row>
    <row r="28" spans="2:14" x14ac:dyDescent="0.25">
      <c r="B28" s="177" t="s">
        <v>283</v>
      </c>
      <c r="C28" s="178">
        <v>21733</v>
      </c>
      <c r="D28" s="174">
        <f>SUM(C28*100/C22)</f>
        <v>23.889768280349998</v>
      </c>
      <c r="E28" s="180">
        <v>8275</v>
      </c>
      <c r="F28" s="175">
        <f>SUM(E28*100/E22)</f>
        <v>17.020095024578868</v>
      </c>
      <c r="G28" s="178">
        <v>19901</v>
      </c>
      <c r="H28" s="174">
        <f>SUM(G28*100/G22)</f>
        <v>24.386687253388232</v>
      </c>
      <c r="I28" s="179">
        <v>7718</v>
      </c>
      <c r="J28" s="174">
        <f>SUM(I28*100/I22)</f>
        <v>17.084292544714007</v>
      </c>
      <c r="K28" s="130">
        <f>G28-C28</f>
        <v>-1832</v>
      </c>
      <c r="L28" s="229">
        <f t="shared" si="6"/>
        <v>-8.4295771407536932</v>
      </c>
      <c r="M28" s="131">
        <f t="shared" si="4"/>
        <v>-557</v>
      </c>
      <c r="N28" s="129">
        <f t="shared" si="5"/>
        <v>-6.7311178247734134</v>
      </c>
    </row>
    <row r="29" spans="2:14" x14ac:dyDescent="0.25">
      <c r="B29" s="177" t="s">
        <v>284</v>
      </c>
      <c r="C29" s="181">
        <v>1897</v>
      </c>
      <c r="D29" s="174">
        <f>SUM(C29*100/C22)</f>
        <v>2.0852570021545089</v>
      </c>
      <c r="E29" s="182">
        <v>1192</v>
      </c>
      <c r="F29" s="175">
        <f>SUM(E29*100/E22)</f>
        <v>2.451716407165923</v>
      </c>
      <c r="G29" s="178">
        <v>1421</v>
      </c>
      <c r="H29" s="327">
        <f>SUM(G29*100/G22)</f>
        <v>1.7412935323383085</v>
      </c>
      <c r="I29" s="179">
        <v>888</v>
      </c>
      <c r="J29" s="327">
        <f>SUM(I29*100/I22)</f>
        <v>1.9656454754737029</v>
      </c>
      <c r="K29" s="176">
        <f t="shared" ref="K29:K32" si="7">G29-C29</f>
        <v>-476</v>
      </c>
      <c r="L29" s="327">
        <f t="shared" si="6"/>
        <v>-25.092250922509223</v>
      </c>
      <c r="M29" s="173">
        <f t="shared" si="4"/>
        <v>-304</v>
      </c>
      <c r="N29" s="329">
        <f t="shared" si="5"/>
        <v>-25.503355704697988</v>
      </c>
    </row>
    <row r="30" spans="2:14" x14ac:dyDescent="0.25">
      <c r="B30" s="177" t="s">
        <v>285</v>
      </c>
      <c r="C30" s="178">
        <v>17383</v>
      </c>
      <c r="D30" s="174">
        <f>SUM(C30*100/C22)</f>
        <v>19.108077210570286</v>
      </c>
      <c r="E30" s="180">
        <v>14255</v>
      </c>
      <c r="F30" s="175">
        <f>SUM(E30*100/E22)</f>
        <v>29.319813241736771</v>
      </c>
      <c r="G30" s="178">
        <v>17009</v>
      </c>
      <c r="H30" s="327">
        <f>SUM(G30*100/G22)</f>
        <v>20.842830184055092</v>
      </c>
      <c r="I30" s="179">
        <v>14329</v>
      </c>
      <c r="J30" s="327">
        <f>SUM(I30*100/I22)</f>
        <v>31.718168939259783</v>
      </c>
      <c r="K30" s="176">
        <f t="shared" si="7"/>
        <v>-374</v>
      </c>
      <c r="L30" s="327">
        <f t="shared" si="6"/>
        <v>-2.1515273543116837</v>
      </c>
      <c r="M30" s="173">
        <f t="shared" si="4"/>
        <v>74</v>
      </c>
      <c r="N30" s="329">
        <f t="shared" si="5"/>
        <v>0.51911609961417049</v>
      </c>
    </row>
    <row r="31" spans="2:14" ht="30" x14ac:dyDescent="0.25">
      <c r="B31" s="177" t="s">
        <v>286</v>
      </c>
      <c r="C31" s="178">
        <v>155</v>
      </c>
      <c r="D31" s="174">
        <f>SUM(C31*100/C22)</f>
        <v>0.17038209558985182</v>
      </c>
      <c r="E31" s="180">
        <v>106</v>
      </c>
      <c r="F31" s="175">
        <f>SUM(E31*100/E22)</f>
        <v>0.21802176103992266</v>
      </c>
      <c r="G31" s="178">
        <v>145</v>
      </c>
      <c r="H31" s="327">
        <f>SUM(G31*100/G22)</f>
        <v>0.17768301350390903</v>
      </c>
      <c r="I31" s="179">
        <v>100</v>
      </c>
      <c r="J31" s="327">
        <f>SUM(I31*100/I22)</f>
        <v>0.22135647246325482</v>
      </c>
      <c r="K31" s="176">
        <f t="shared" si="7"/>
        <v>-10</v>
      </c>
      <c r="L31" s="327">
        <f t="shared" si="6"/>
        <v>-6.4516129032258061</v>
      </c>
      <c r="M31" s="173">
        <f t="shared" si="4"/>
        <v>-6</v>
      </c>
      <c r="N31" s="329">
        <f t="shared" si="5"/>
        <v>-5.6603773584905666</v>
      </c>
    </row>
    <row r="32" spans="2:14" ht="15.75" thickBot="1" x14ac:dyDescent="0.3">
      <c r="B32" s="183" t="s">
        <v>287</v>
      </c>
      <c r="C32" s="184">
        <v>4018</v>
      </c>
      <c r="D32" s="185">
        <f>SUM(C32*100/C22)</f>
        <v>4.4167436134195137</v>
      </c>
      <c r="E32" s="187">
        <v>1854</v>
      </c>
      <c r="F32" s="325">
        <f>SUM(E32*100/E22)</f>
        <v>3.8133240091322325</v>
      </c>
      <c r="G32" s="184">
        <v>3850</v>
      </c>
      <c r="H32" s="185">
        <f>SUM(G32*100/G22)</f>
        <v>4.7177903585520671</v>
      </c>
      <c r="I32" s="186">
        <v>1736</v>
      </c>
      <c r="J32" s="185">
        <f>SUM(I32*100/I22)</f>
        <v>3.8427483619621037</v>
      </c>
      <c r="K32" s="132">
        <f t="shared" si="7"/>
        <v>-168</v>
      </c>
      <c r="L32" s="231">
        <f t="shared" si="6"/>
        <v>-4.1811846689895473</v>
      </c>
      <c r="M32" s="134">
        <f t="shared" si="4"/>
        <v>-118</v>
      </c>
      <c r="N32" s="135">
        <f t="shared" si="5"/>
        <v>-6.3646170442286945</v>
      </c>
    </row>
  </sheetData>
  <mergeCells count="21">
    <mergeCell ref="C19:F19"/>
    <mergeCell ref="C20:D20"/>
    <mergeCell ref="E20:F20"/>
    <mergeCell ref="G19:J19"/>
    <mergeCell ref="K19:N19"/>
    <mergeCell ref="B19:B21"/>
    <mergeCell ref="K5:L5"/>
    <mergeCell ref="M5:N5"/>
    <mergeCell ref="B2:N2"/>
    <mergeCell ref="B4:B6"/>
    <mergeCell ref="G4:J4"/>
    <mergeCell ref="C4:F4"/>
    <mergeCell ref="K4:N4"/>
    <mergeCell ref="G5:H5"/>
    <mergeCell ref="I5:J5"/>
    <mergeCell ref="C5:D5"/>
    <mergeCell ref="E5:F5"/>
    <mergeCell ref="G20:H20"/>
    <mergeCell ref="I20:J20"/>
    <mergeCell ref="K20:L20"/>
    <mergeCell ref="M20:N20"/>
  </mergeCells>
  <pageMargins left="0.70866141732283472" right="0.70866141732283472" top="1.7322834645669292" bottom="0.74803149606299213" header="0.31496062992125984" footer="0.31496062992125984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N37"/>
  <sheetViews>
    <sheetView workbookViewId="0">
      <selection activeCell="B1" sqref="B1"/>
    </sheetView>
  </sheetViews>
  <sheetFormatPr defaultRowHeight="15" x14ac:dyDescent="0.25"/>
  <cols>
    <col min="1" max="1" width="4.7109375" style="94" customWidth="1"/>
    <col min="2" max="2" width="23.42578125" style="94" customWidth="1"/>
    <col min="3" max="4" width="10.85546875" style="94" customWidth="1"/>
    <col min="5" max="5" width="8.85546875" style="94" customWidth="1"/>
    <col min="6" max="7" width="9.140625" style="94"/>
    <col min="8" max="8" width="7.85546875" style="94" customWidth="1"/>
    <col min="9" max="10" width="9.28515625" style="94" bestFit="1" customWidth="1"/>
    <col min="11" max="11" width="8" style="94" customWidth="1"/>
    <col min="12" max="13" width="9.140625" style="94"/>
    <col min="14" max="14" width="8.28515625" style="94" customWidth="1"/>
    <col min="15" max="16384" width="9.140625" style="94"/>
  </cols>
  <sheetData>
    <row r="1" spans="2:14" ht="12" customHeight="1" x14ac:dyDescent="0.25"/>
    <row r="2" spans="2:14" x14ac:dyDescent="0.25">
      <c r="B2" s="11" t="s">
        <v>433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x14ac:dyDescent="0.25">
      <c r="B3" s="11" t="s">
        <v>402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15.75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17.25" customHeight="1" thickBot="1" x14ac:dyDescent="0.3">
      <c r="B5" s="859" t="s">
        <v>143</v>
      </c>
      <c r="C5" s="833" t="s">
        <v>376</v>
      </c>
      <c r="D5" s="834"/>
      <c r="E5" s="834"/>
      <c r="F5" s="834"/>
      <c r="G5" s="834"/>
      <c r="H5" s="834"/>
      <c r="I5" s="834"/>
      <c r="J5" s="834"/>
      <c r="K5" s="834"/>
      <c r="L5" s="834"/>
      <c r="M5" s="834"/>
      <c r="N5" s="835"/>
    </row>
    <row r="6" spans="2:14" ht="21" customHeight="1" x14ac:dyDescent="0.25">
      <c r="B6" s="944"/>
      <c r="C6" s="828" t="s">
        <v>146</v>
      </c>
      <c r="D6" s="856"/>
      <c r="E6" s="829"/>
      <c r="F6" s="828" t="s">
        <v>288</v>
      </c>
      <c r="G6" s="856"/>
      <c r="H6" s="856"/>
      <c r="I6" s="856"/>
      <c r="J6" s="856"/>
      <c r="K6" s="856"/>
      <c r="L6" s="856"/>
      <c r="M6" s="856"/>
      <c r="N6" s="829"/>
    </row>
    <row r="7" spans="2:14" ht="17.25" customHeight="1" thickBot="1" x14ac:dyDescent="0.3">
      <c r="B7" s="944"/>
      <c r="C7" s="945"/>
      <c r="D7" s="946"/>
      <c r="E7" s="947"/>
      <c r="F7" s="948" t="s">
        <v>202</v>
      </c>
      <c r="G7" s="941"/>
      <c r="H7" s="941"/>
      <c r="I7" s="941" t="s">
        <v>130</v>
      </c>
      <c r="J7" s="941"/>
      <c r="K7" s="941"/>
      <c r="L7" s="941" t="s">
        <v>203</v>
      </c>
      <c r="M7" s="941"/>
      <c r="N7" s="949"/>
    </row>
    <row r="8" spans="2:14" ht="18" customHeight="1" x14ac:dyDescent="0.25">
      <c r="B8" s="944"/>
      <c r="C8" s="950" t="s">
        <v>4</v>
      </c>
      <c r="D8" s="951" t="s">
        <v>129</v>
      </c>
      <c r="E8" s="952"/>
      <c r="F8" s="839" t="s">
        <v>4</v>
      </c>
      <c r="G8" s="940" t="s">
        <v>129</v>
      </c>
      <c r="H8" s="940"/>
      <c r="I8" s="940" t="s">
        <v>4</v>
      </c>
      <c r="J8" s="940" t="s">
        <v>129</v>
      </c>
      <c r="K8" s="940"/>
      <c r="L8" s="940" t="s">
        <v>4</v>
      </c>
      <c r="M8" s="940" t="s">
        <v>129</v>
      </c>
      <c r="N8" s="942"/>
    </row>
    <row r="9" spans="2:14" ht="15.75" thickBot="1" x14ac:dyDescent="0.3">
      <c r="B9" s="869"/>
      <c r="C9" s="948"/>
      <c r="D9" s="314" t="s">
        <v>147</v>
      </c>
      <c r="E9" s="315" t="s">
        <v>148</v>
      </c>
      <c r="F9" s="858"/>
      <c r="G9" s="314" t="s">
        <v>147</v>
      </c>
      <c r="H9" s="314" t="s">
        <v>148</v>
      </c>
      <c r="I9" s="941"/>
      <c r="J9" s="314" t="s">
        <v>147</v>
      </c>
      <c r="K9" s="314" t="s">
        <v>148</v>
      </c>
      <c r="L9" s="941"/>
      <c r="M9" s="314" t="s">
        <v>147</v>
      </c>
      <c r="N9" s="315" t="s">
        <v>148</v>
      </c>
    </row>
    <row r="10" spans="2:14" ht="26.25" customHeight="1" thickBot="1" x14ac:dyDescent="0.3">
      <c r="B10" s="339" t="s">
        <v>26</v>
      </c>
      <c r="C10" s="340">
        <f>SUM(C11:C35)</f>
        <v>81606</v>
      </c>
      <c r="D10" s="341">
        <f>SUM(D11:D35)</f>
        <v>45176</v>
      </c>
      <c r="E10" s="342">
        <f>D10/C10*100</f>
        <v>55.358674607259275</v>
      </c>
      <c r="F10" s="340">
        <f>SUM(F11:F35)</f>
        <v>22846</v>
      </c>
      <c r="G10" s="341">
        <f>SUM(G11:G35)</f>
        <v>13850</v>
      </c>
      <c r="H10" s="392">
        <f>G10/F10*100</f>
        <v>60.623303860632063</v>
      </c>
      <c r="I10" s="341">
        <f>SUM(I11:I35)</f>
        <v>38859</v>
      </c>
      <c r="J10" s="341">
        <f t="shared" ref="J10" si="0">SUM(J11:J35)</f>
        <v>23608</v>
      </c>
      <c r="K10" s="392">
        <f>J10/I10*100</f>
        <v>60.752978717928919</v>
      </c>
      <c r="L10" s="341">
        <f>SUM(L11:L35)</f>
        <v>19901</v>
      </c>
      <c r="M10" s="341">
        <f>SUM(M11:M35)</f>
        <v>7718</v>
      </c>
      <c r="N10" s="342">
        <f>M10/L10*100</f>
        <v>38.781970755238433</v>
      </c>
    </row>
    <row r="11" spans="2:14" ht="15.75" thickTop="1" x14ac:dyDescent="0.25">
      <c r="B11" s="220" t="s">
        <v>27</v>
      </c>
      <c r="C11" s="224">
        <f>SUM(T.II!D8)</f>
        <v>1128</v>
      </c>
      <c r="D11" s="225">
        <v>603</v>
      </c>
      <c r="E11" s="69">
        <f>D11/C11*100</f>
        <v>53.457446808510632</v>
      </c>
      <c r="F11" s="224">
        <v>326</v>
      </c>
      <c r="G11" s="225">
        <v>192</v>
      </c>
      <c r="H11" s="336">
        <f>G11/F11*100</f>
        <v>58.895705521472394</v>
      </c>
      <c r="I11" s="225">
        <f t="shared" ref="I11:I35" si="1">SUM(C11)-(F11+L11)</f>
        <v>535</v>
      </c>
      <c r="J11" s="225">
        <f t="shared" ref="J11:J35" si="2">SUM(D11)-(G11+M11)</f>
        <v>318</v>
      </c>
      <c r="K11" s="336">
        <f>J11/I11*100</f>
        <v>59.439252336448604</v>
      </c>
      <c r="L11" s="225">
        <v>267</v>
      </c>
      <c r="M11" s="225">
        <v>93</v>
      </c>
      <c r="N11" s="69">
        <f t="shared" ref="N11:N35" si="3">M11/L11*100</f>
        <v>34.831460674157306</v>
      </c>
    </row>
    <row r="12" spans="2:14" x14ac:dyDescent="0.25">
      <c r="B12" s="221" t="s">
        <v>28</v>
      </c>
      <c r="C12" s="65">
        <f>SUM(T.II!D9)</f>
        <v>4145</v>
      </c>
      <c r="D12" s="9">
        <v>2379</v>
      </c>
      <c r="E12" s="7">
        <f>D12/C12*100</f>
        <v>57.394451145958989</v>
      </c>
      <c r="F12" s="65">
        <v>1098</v>
      </c>
      <c r="G12" s="9">
        <v>645</v>
      </c>
      <c r="H12" s="10">
        <f>G12/F12*100</f>
        <v>58.743169398907099</v>
      </c>
      <c r="I12" s="9">
        <f t="shared" si="1"/>
        <v>1986</v>
      </c>
      <c r="J12" s="9">
        <f t="shared" si="2"/>
        <v>1250</v>
      </c>
      <c r="K12" s="10">
        <f t="shared" ref="K12:K35" si="4">J12/I12*100</f>
        <v>62.940584088620341</v>
      </c>
      <c r="L12" s="9">
        <v>1061</v>
      </c>
      <c r="M12" s="9">
        <v>484</v>
      </c>
      <c r="N12" s="7">
        <f t="shared" si="3"/>
        <v>45.617342130065971</v>
      </c>
    </row>
    <row r="13" spans="2:14" x14ac:dyDescent="0.25">
      <c r="B13" s="221" t="s">
        <v>29</v>
      </c>
      <c r="C13" s="65">
        <f>SUM(T.II!D10)</f>
        <v>3652</v>
      </c>
      <c r="D13" s="9">
        <v>2366</v>
      </c>
      <c r="E13" s="7">
        <f t="shared" ref="E13:E35" si="5">D13/C13*100</f>
        <v>64.786418400876229</v>
      </c>
      <c r="F13" s="65">
        <v>1130</v>
      </c>
      <c r="G13" s="9">
        <v>778</v>
      </c>
      <c r="H13" s="10">
        <f>G13/F13*100</f>
        <v>68.849557522123888</v>
      </c>
      <c r="I13" s="9">
        <f t="shared" si="1"/>
        <v>1640</v>
      </c>
      <c r="J13" s="9">
        <f t="shared" si="2"/>
        <v>1175</v>
      </c>
      <c r="K13" s="10">
        <f t="shared" si="4"/>
        <v>71.646341463414629</v>
      </c>
      <c r="L13" s="9">
        <v>882</v>
      </c>
      <c r="M13" s="9">
        <v>413</v>
      </c>
      <c r="N13" s="7">
        <f t="shared" si="3"/>
        <v>46.825396825396822</v>
      </c>
    </row>
    <row r="14" spans="2:14" x14ac:dyDescent="0.25">
      <c r="B14" s="221" t="s">
        <v>30</v>
      </c>
      <c r="C14" s="65">
        <f>SUM(T.II!D11)</f>
        <v>6394</v>
      </c>
      <c r="D14" s="9">
        <v>3392</v>
      </c>
      <c r="E14" s="7">
        <f t="shared" si="5"/>
        <v>53.049734125742887</v>
      </c>
      <c r="F14" s="65">
        <v>1778</v>
      </c>
      <c r="G14" s="9">
        <v>1038</v>
      </c>
      <c r="H14" s="10">
        <f>G14/F14*100</f>
        <v>58.38020247469067</v>
      </c>
      <c r="I14" s="9">
        <f t="shared" si="1"/>
        <v>3134</v>
      </c>
      <c r="J14" s="9">
        <f t="shared" si="2"/>
        <v>1809</v>
      </c>
      <c r="K14" s="10">
        <f t="shared" si="4"/>
        <v>57.721761327377152</v>
      </c>
      <c r="L14" s="9">
        <v>1482</v>
      </c>
      <c r="M14" s="9">
        <v>545</v>
      </c>
      <c r="N14" s="7">
        <f t="shared" si="3"/>
        <v>36.774628879892035</v>
      </c>
    </row>
    <row r="15" spans="2:14" x14ac:dyDescent="0.25">
      <c r="B15" s="221" t="s">
        <v>31</v>
      </c>
      <c r="C15" s="65">
        <f>SUM(T.II!D12)</f>
        <v>5063</v>
      </c>
      <c r="D15" s="9">
        <v>3176</v>
      </c>
      <c r="E15" s="7">
        <f t="shared" si="5"/>
        <v>62.729606952399763</v>
      </c>
      <c r="F15" s="65">
        <v>1206</v>
      </c>
      <c r="G15" s="9">
        <v>802</v>
      </c>
      <c r="H15" s="10">
        <f t="shared" ref="H15:H33" si="6">G15/F15*100</f>
        <v>66.500829187396349</v>
      </c>
      <c r="I15" s="9">
        <f t="shared" si="1"/>
        <v>2613</v>
      </c>
      <c r="J15" s="9">
        <f t="shared" si="2"/>
        <v>1786</v>
      </c>
      <c r="K15" s="10">
        <f t="shared" si="4"/>
        <v>68.350554917719094</v>
      </c>
      <c r="L15" s="9">
        <v>1244</v>
      </c>
      <c r="M15" s="9">
        <v>588</v>
      </c>
      <c r="N15" s="7">
        <f>M15/L15*100</f>
        <v>47.266881028938904</v>
      </c>
    </row>
    <row r="16" spans="2:14" x14ac:dyDescent="0.25">
      <c r="B16" s="221" t="s">
        <v>32</v>
      </c>
      <c r="C16" s="65">
        <f>SUM(T.II!D13)</f>
        <v>1937</v>
      </c>
      <c r="D16" s="9">
        <v>1088</v>
      </c>
      <c r="E16" s="7">
        <f t="shared" si="5"/>
        <v>56.169334021683014</v>
      </c>
      <c r="F16" s="65">
        <v>549</v>
      </c>
      <c r="G16" s="9">
        <v>338</v>
      </c>
      <c r="H16" s="10">
        <f t="shared" si="6"/>
        <v>61.56648451730419</v>
      </c>
      <c r="I16" s="9">
        <f t="shared" si="1"/>
        <v>845</v>
      </c>
      <c r="J16" s="9">
        <f t="shared" si="2"/>
        <v>549</v>
      </c>
      <c r="K16" s="10">
        <f>J16/I16*100</f>
        <v>64.970414201183431</v>
      </c>
      <c r="L16" s="9">
        <v>543</v>
      </c>
      <c r="M16" s="9">
        <v>201</v>
      </c>
      <c r="N16" s="7">
        <f t="shared" si="3"/>
        <v>37.016574585635361</v>
      </c>
    </row>
    <row r="17" spans="2:14" x14ac:dyDescent="0.25">
      <c r="B17" s="221" t="s">
        <v>33</v>
      </c>
      <c r="C17" s="65">
        <f>SUM(T.II!D14)</f>
        <v>2109</v>
      </c>
      <c r="D17" s="9">
        <v>1178</v>
      </c>
      <c r="E17" s="7">
        <f>D17/C17*100</f>
        <v>55.85585585585585</v>
      </c>
      <c r="F17" s="65">
        <v>570</v>
      </c>
      <c r="G17" s="9">
        <v>379</v>
      </c>
      <c r="H17" s="10">
        <f t="shared" si="6"/>
        <v>66.491228070175438</v>
      </c>
      <c r="I17" s="9">
        <f t="shared" si="1"/>
        <v>882</v>
      </c>
      <c r="J17" s="9">
        <f t="shared" si="2"/>
        <v>566</v>
      </c>
      <c r="K17" s="10">
        <f t="shared" si="4"/>
        <v>64.172335600907033</v>
      </c>
      <c r="L17" s="9">
        <v>657</v>
      </c>
      <c r="M17" s="9">
        <v>233</v>
      </c>
      <c r="N17" s="7">
        <f>M17/L17*100</f>
        <v>35.464231354642308</v>
      </c>
    </row>
    <row r="18" spans="2:14" x14ac:dyDescent="0.25">
      <c r="B18" s="221" t="s">
        <v>34</v>
      </c>
      <c r="C18" s="65">
        <f>SUM(T.II!D15)</f>
        <v>1666</v>
      </c>
      <c r="D18" s="9">
        <v>807</v>
      </c>
      <c r="E18" s="7">
        <f t="shared" si="5"/>
        <v>48.439375750300115</v>
      </c>
      <c r="F18" s="65">
        <v>470</v>
      </c>
      <c r="G18" s="9">
        <v>238</v>
      </c>
      <c r="H18" s="10">
        <f>G18/F18*100</f>
        <v>50.638297872340424</v>
      </c>
      <c r="I18" s="9">
        <f t="shared" si="1"/>
        <v>783</v>
      </c>
      <c r="J18" s="9">
        <f t="shared" si="2"/>
        <v>425</v>
      </c>
      <c r="K18" s="10">
        <f t="shared" si="4"/>
        <v>54.278416347381864</v>
      </c>
      <c r="L18" s="9">
        <v>413</v>
      </c>
      <c r="M18" s="9">
        <v>144</v>
      </c>
      <c r="N18" s="7">
        <f>M18/L18*100</f>
        <v>34.866828087167065</v>
      </c>
    </row>
    <row r="19" spans="2:14" x14ac:dyDescent="0.25">
      <c r="B19" s="221" t="s">
        <v>35</v>
      </c>
      <c r="C19" s="65">
        <f>SUM(T.II!D16)</f>
        <v>3657</v>
      </c>
      <c r="D19" s="9">
        <v>1890</v>
      </c>
      <c r="E19" s="7">
        <f t="shared" si="5"/>
        <v>51.681706316652999</v>
      </c>
      <c r="F19" s="65">
        <v>1186</v>
      </c>
      <c r="G19" s="9">
        <v>655</v>
      </c>
      <c r="H19" s="10">
        <f t="shared" si="6"/>
        <v>55.227655986509269</v>
      </c>
      <c r="I19" s="9">
        <f t="shared" si="1"/>
        <v>1655</v>
      </c>
      <c r="J19" s="9">
        <f t="shared" si="2"/>
        <v>963</v>
      </c>
      <c r="K19" s="10">
        <f>J19/I19*100</f>
        <v>58.187311178247739</v>
      </c>
      <c r="L19" s="9">
        <v>816</v>
      </c>
      <c r="M19" s="9">
        <v>272</v>
      </c>
      <c r="N19" s="7">
        <f>M19/L19*100</f>
        <v>33.333333333333329</v>
      </c>
    </row>
    <row r="20" spans="2:14" x14ac:dyDescent="0.25">
      <c r="B20" s="221" t="s">
        <v>36</v>
      </c>
      <c r="C20" s="65">
        <f>SUM(T.II!D17)</f>
        <v>1996</v>
      </c>
      <c r="D20" s="9">
        <v>1047</v>
      </c>
      <c r="E20" s="7">
        <f t="shared" si="5"/>
        <v>52.454909819639283</v>
      </c>
      <c r="F20" s="65">
        <v>599</v>
      </c>
      <c r="G20" s="9">
        <v>372</v>
      </c>
      <c r="H20" s="10">
        <f t="shared" si="6"/>
        <v>62.10350584307178</v>
      </c>
      <c r="I20" s="9">
        <f t="shared" si="1"/>
        <v>858</v>
      </c>
      <c r="J20" s="9">
        <f t="shared" si="2"/>
        <v>481</v>
      </c>
      <c r="K20" s="10">
        <f t="shared" si="4"/>
        <v>56.060606060606055</v>
      </c>
      <c r="L20" s="9">
        <v>539</v>
      </c>
      <c r="M20" s="9">
        <v>194</v>
      </c>
      <c r="N20" s="7">
        <f>M20/L20*100</f>
        <v>35.99257884972171</v>
      </c>
    </row>
    <row r="21" spans="2:14" x14ac:dyDescent="0.25">
      <c r="B21" s="221" t="s">
        <v>37</v>
      </c>
      <c r="C21" s="65">
        <f>SUM(T.II!D18)</f>
        <v>3212</v>
      </c>
      <c r="D21" s="9">
        <v>1681</v>
      </c>
      <c r="E21" s="7">
        <f t="shared" si="5"/>
        <v>52.334993773349936</v>
      </c>
      <c r="F21" s="65">
        <v>901</v>
      </c>
      <c r="G21" s="9">
        <v>523</v>
      </c>
      <c r="H21" s="10">
        <f>G21/F21*100</f>
        <v>58.046614872364046</v>
      </c>
      <c r="I21" s="9">
        <f t="shared" si="1"/>
        <v>1544</v>
      </c>
      <c r="J21" s="9">
        <f t="shared" si="2"/>
        <v>899</v>
      </c>
      <c r="K21" s="10">
        <f t="shared" si="4"/>
        <v>58.225388601036265</v>
      </c>
      <c r="L21" s="9">
        <v>767</v>
      </c>
      <c r="M21" s="9">
        <v>259</v>
      </c>
      <c r="N21" s="7">
        <f t="shared" si="3"/>
        <v>33.76792698826597</v>
      </c>
    </row>
    <row r="22" spans="2:14" x14ac:dyDescent="0.25">
      <c r="B22" s="221" t="s">
        <v>38</v>
      </c>
      <c r="C22" s="65">
        <f>SUM(T.II!D19)</f>
        <v>3220</v>
      </c>
      <c r="D22" s="9">
        <v>1864</v>
      </c>
      <c r="E22" s="7">
        <f t="shared" si="5"/>
        <v>57.888198757763973</v>
      </c>
      <c r="F22" s="65">
        <v>898</v>
      </c>
      <c r="G22" s="9">
        <v>601</v>
      </c>
      <c r="H22" s="10">
        <f t="shared" si="6"/>
        <v>66.926503340757236</v>
      </c>
      <c r="I22" s="9">
        <f t="shared" si="1"/>
        <v>1479</v>
      </c>
      <c r="J22" s="9">
        <f t="shared" si="2"/>
        <v>950</v>
      </c>
      <c r="K22" s="10">
        <f t="shared" si="4"/>
        <v>64.232589587559161</v>
      </c>
      <c r="L22" s="9">
        <v>843</v>
      </c>
      <c r="M22" s="9">
        <v>313</v>
      </c>
      <c r="N22" s="7">
        <f t="shared" si="3"/>
        <v>37.129300118623966</v>
      </c>
    </row>
    <row r="23" spans="2:14" x14ac:dyDescent="0.25">
      <c r="B23" s="221" t="s">
        <v>39</v>
      </c>
      <c r="C23" s="65">
        <f>SUM(T.II!D20)</f>
        <v>3687</v>
      </c>
      <c r="D23" s="9">
        <v>2000</v>
      </c>
      <c r="E23" s="7">
        <f t="shared" si="5"/>
        <v>54.244643341470031</v>
      </c>
      <c r="F23" s="65">
        <v>1157</v>
      </c>
      <c r="G23" s="9">
        <v>664</v>
      </c>
      <c r="H23" s="10">
        <f t="shared" si="6"/>
        <v>57.389801210025922</v>
      </c>
      <c r="I23" s="9">
        <f t="shared" si="1"/>
        <v>1638</v>
      </c>
      <c r="J23" s="9">
        <f t="shared" si="2"/>
        <v>990</v>
      </c>
      <c r="K23" s="10">
        <f t="shared" si="4"/>
        <v>60.439560439560438</v>
      </c>
      <c r="L23" s="9">
        <v>892</v>
      </c>
      <c r="M23" s="9">
        <v>346</v>
      </c>
      <c r="N23" s="7">
        <f t="shared" si="3"/>
        <v>38.789237668161434</v>
      </c>
    </row>
    <row r="24" spans="2:14" x14ac:dyDescent="0.25">
      <c r="B24" s="222" t="s">
        <v>40</v>
      </c>
      <c r="C24" s="130">
        <f>SUM(T.II!D21)</f>
        <v>3734</v>
      </c>
      <c r="D24" s="131">
        <v>1959</v>
      </c>
      <c r="E24" s="7">
        <f t="shared" si="5"/>
        <v>52.463845741831818</v>
      </c>
      <c r="F24" s="130">
        <v>1210</v>
      </c>
      <c r="G24" s="131">
        <v>686</v>
      </c>
      <c r="H24" s="10">
        <f t="shared" si="6"/>
        <v>56.694214876033058</v>
      </c>
      <c r="I24" s="131">
        <f t="shared" si="1"/>
        <v>1716</v>
      </c>
      <c r="J24" s="131">
        <f t="shared" si="2"/>
        <v>986</v>
      </c>
      <c r="K24" s="10">
        <f t="shared" si="4"/>
        <v>57.459207459207462</v>
      </c>
      <c r="L24" s="131">
        <v>808</v>
      </c>
      <c r="M24" s="131">
        <v>287</v>
      </c>
      <c r="N24" s="7">
        <f t="shared" si="3"/>
        <v>35.519801980198018</v>
      </c>
    </row>
    <row r="25" spans="2:14" x14ac:dyDescent="0.25">
      <c r="B25" s="222" t="s">
        <v>41</v>
      </c>
      <c r="C25" s="130">
        <f>SUM(T.II!D22)</f>
        <v>3897</v>
      </c>
      <c r="D25" s="131">
        <v>2246</v>
      </c>
      <c r="E25" s="7">
        <f t="shared" si="5"/>
        <v>57.634077495509359</v>
      </c>
      <c r="F25" s="130">
        <v>1170</v>
      </c>
      <c r="G25" s="131">
        <v>739</v>
      </c>
      <c r="H25" s="10">
        <f>G25/F25*100</f>
        <v>63.162393162393158</v>
      </c>
      <c r="I25" s="131">
        <f t="shared" si="1"/>
        <v>1964</v>
      </c>
      <c r="J25" s="131">
        <f t="shared" si="2"/>
        <v>1212</v>
      </c>
      <c r="K25" s="10">
        <f t="shared" si="4"/>
        <v>61.710794297352344</v>
      </c>
      <c r="L25" s="131">
        <v>763</v>
      </c>
      <c r="M25" s="131">
        <v>295</v>
      </c>
      <c r="N25" s="7">
        <f t="shared" si="3"/>
        <v>38.663171690694625</v>
      </c>
    </row>
    <row r="26" spans="2:14" x14ac:dyDescent="0.25">
      <c r="B26" s="222" t="s">
        <v>42</v>
      </c>
      <c r="C26" s="130">
        <f>SUM(T.II!D23)</f>
        <v>3393</v>
      </c>
      <c r="D26" s="131">
        <v>2021</v>
      </c>
      <c r="E26" s="7">
        <f t="shared" si="5"/>
        <v>59.563807839669913</v>
      </c>
      <c r="F26" s="130">
        <v>1108</v>
      </c>
      <c r="G26" s="131">
        <v>720</v>
      </c>
      <c r="H26" s="10">
        <f t="shared" si="6"/>
        <v>64.981949458483754</v>
      </c>
      <c r="I26" s="131">
        <f t="shared" si="1"/>
        <v>1632</v>
      </c>
      <c r="J26" s="131">
        <f t="shared" si="2"/>
        <v>1030</v>
      </c>
      <c r="K26" s="10">
        <f t="shared" si="4"/>
        <v>63.112745098039213</v>
      </c>
      <c r="L26" s="131">
        <v>653</v>
      </c>
      <c r="M26" s="131">
        <v>271</v>
      </c>
      <c r="N26" s="7">
        <f t="shared" si="3"/>
        <v>41.500765696784079</v>
      </c>
    </row>
    <row r="27" spans="2:14" x14ac:dyDescent="0.25">
      <c r="B27" s="222" t="s">
        <v>43</v>
      </c>
      <c r="C27" s="130">
        <f>SUM(T.II!D24)</f>
        <v>6125</v>
      </c>
      <c r="D27" s="131">
        <v>3163</v>
      </c>
      <c r="E27" s="7">
        <f t="shared" si="5"/>
        <v>51.640816326530611</v>
      </c>
      <c r="F27" s="130">
        <v>1978</v>
      </c>
      <c r="G27" s="131">
        <v>1092</v>
      </c>
      <c r="H27" s="10">
        <f t="shared" si="6"/>
        <v>55.207280080889788</v>
      </c>
      <c r="I27" s="131">
        <f t="shared" si="1"/>
        <v>2804</v>
      </c>
      <c r="J27" s="131">
        <f t="shared" si="2"/>
        <v>1623</v>
      </c>
      <c r="K27" s="10">
        <f t="shared" si="4"/>
        <v>57.881597717546363</v>
      </c>
      <c r="L27" s="131">
        <v>1343</v>
      </c>
      <c r="M27" s="131">
        <v>448</v>
      </c>
      <c r="N27" s="7">
        <f t="shared" si="3"/>
        <v>33.358153387937456</v>
      </c>
    </row>
    <row r="28" spans="2:14" x14ac:dyDescent="0.25">
      <c r="B28" s="222" t="s">
        <v>44</v>
      </c>
      <c r="C28" s="130">
        <f>SUM(T.II!D25)</f>
        <v>2748</v>
      </c>
      <c r="D28" s="131">
        <v>1476</v>
      </c>
      <c r="E28" s="7">
        <f t="shared" si="5"/>
        <v>53.711790393013104</v>
      </c>
      <c r="F28" s="130">
        <v>781</v>
      </c>
      <c r="G28" s="131">
        <v>507</v>
      </c>
      <c r="H28" s="10">
        <f>G28/F28*100</f>
        <v>64.916773367477603</v>
      </c>
      <c r="I28" s="131">
        <f t="shared" si="1"/>
        <v>1277</v>
      </c>
      <c r="J28" s="131">
        <f t="shared" si="2"/>
        <v>723</v>
      </c>
      <c r="K28" s="10">
        <f t="shared" si="4"/>
        <v>56.617071260767425</v>
      </c>
      <c r="L28" s="131">
        <v>690</v>
      </c>
      <c r="M28" s="131">
        <v>246</v>
      </c>
      <c r="N28" s="7">
        <f t="shared" si="3"/>
        <v>35.652173913043477</v>
      </c>
    </row>
    <row r="29" spans="2:14" x14ac:dyDescent="0.25">
      <c r="B29" s="222" t="s">
        <v>45</v>
      </c>
      <c r="C29" s="130">
        <f>SUM(T.II!D26)</f>
        <v>2354</v>
      </c>
      <c r="D29" s="131">
        <v>1364</v>
      </c>
      <c r="E29" s="7">
        <f t="shared" si="5"/>
        <v>57.943925233644855</v>
      </c>
      <c r="F29" s="130">
        <v>604</v>
      </c>
      <c r="G29" s="131">
        <v>439</v>
      </c>
      <c r="H29" s="10">
        <f t="shared" si="6"/>
        <v>72.682119205298008</v>
      </c>
      <c r="I29" s="131">
        <f t="shared" si="1"/>
        <v>1055</v>
      </c>
      <c r="J29" s="131">
        <f t="shared" si="2"/>
        <v>668</v>
      </c>
      <c r="K29" s="10">
        <f t="shared" si="4"/>
        <v>63.317535545023695</v>
      </c>
      <c r="L29" s="131">
        <v>695</v>
      </c>
      <c r="M29" s="131">
        <v>257</v>
      </c>
      <c r="N29" s="7">
        <f t="shared" si="3"/>
        <v>36.978417266187051</v>
      </c>
    </row>
    <row r="30" spans="2:14" x14ac:dyDescent="0.25">
      <c r="B30" s="222" t="s">
        <v>46</v>
      </c>
      <c r="C30" s="130">
        <f>SUM(T.II!D27)</f>
        <v>3672</v>
      </c>
      <c r="D30" s="131">
        <v>2073</v>
      </c>
      <c r="E30" s="7">
        <f t="shared" si="5"/>
        <v>56.454248366013069</v>
      </c>
      <c r="F30" s="130">
        <v>1072</v>
      </c>
      <c r="G30" s="131">
        <v>637</v>
      </c>
      <c r="H30" s="10">
        <f t="shared" si="6"/>
        <v>59.421641791044777</v>
      </c>
      <c r="I30" s="131">
        <f t="shared" si="1"/>
        <v>1783</v>
      </c>
      <c r="J30" s="131">
        <f t="shared" si="2"/>
        <v>1101</v>
      </c>
      <c r="K30" s="10">
        <f t="shared" si="4"/>
        <v>61.749859786876051</v>
      </c>
      <c r="L30" s="131">
        <v>817</v>
      </c>
      <c r="M30" s="131">
        <v>335</v>
      </c>
      <c r="N30" s="7">
        <f t="shared" si="3"/>
        <v>41.003671970624232</v>
      </c>
    </row>
    <row r="31" spans="2:14" x14ac:dyDescent="0.25">
      <c r="B31" s="222" t="s">
        <v>47</v>
      </c>
      <c r="C31" s="130">
        <f>SUM(T.II!D28)</f>
        <v>1528</v>
      </c>
      <c r="D31" s="131">
        <v>927</v>
      </c>
      <c r="E31" s="7">
        <f t="shared" si="5"/>
        <v>60.667539267015705</v>
      </c>
      <c r="F31" s="130">
        <v>431</v>
      </c>
      <c r="G31" s="131">
        <v>286</v>
      </c>
      <c r="H31" s="10">
        <f t="shared" si="6"/>
        <v>66.357308584686763</v>
      </c>
      <c r="I31" s="131">
        <f t="shared" si="1"/>
        <v>737</v>
      </c>
      <c r="J31" s="131">
        <f t="shared" si="2"/>
        <v>489</v>
      </c>
      <c r="K31" s="10">
        <f t="shared" si="4"/>
        <v>66.350067842605156</v>
      </c>
      <c r="L31" s="131">
        <v>360</v>
      </c>
      <c r="M31" s="131">
        <v>152</v>
      </c>
      <c r="N31" s="7">
        <f t="shared" si="3"/>
        <v>42.222222222222221</v>
      </c>
    </row>
    <row r="32" spans="2:14" x14ac:dyDescent="0.25">
      <c r="B32" s="222" t="s">
        <v>48</v>
      </c>
      <c r="C32" s="130">
        <f>SUM(T.II!D29)</f>
        <v>820</v>
      </c>
      <c r="D32" s="131">
        <v>448</v>
      </c>
      <c r="E32" s="7">
        <f t="shared" si="5"/>
        <v>54.634146341463421</v>
      </c>
      <c r="F32" s="130">
        <v>140</v>
      </c>
      <c r="G32" s="131">
        <v>85</v>
      </c>
      <c r="H32" s="10">
        <f>G32/F32*100</f>
        <v>60.714285714285708</v>
      </c>
      <c r="I32" s="131">
        <f t="shared" si="1"/>
        <v>424</v>
      </c>
      <c r="J32" s="131">
        <f t="shared" si="2"/>
        <v>261</v>
      </c>
      <c r="K32" s="10">
        <f t="shared" si="4"/>
        <v>61.556603773584904</v>
      </c>
      <c r="L32" s="131">
        <v>256</v>
      </c>
      <c r="M32" s="131">
        <v>102</v>
      </c>
      <c r="N32" s="7">
        <f t="shared" si="3"/>
        <v>39.84375</v>
      </c>
    </row>
    <row r="33" spans="2:14" x14ac:dyDescent="0.25">
      <c r="B33" s="222" t="s">
        <v>49</v>
      </c>
      <c r="C33" s="130">
        <f>SUM(T.II!D30)</f>
        <v>3237</v>
      </c>
      <c r="D33" s="131">
        <v>1732</v>
      </c>
      <c r="E33" s="7">
        <f t="shared" si="5"/>
        <v>53.506333024405315</v>
      </c>
      <c r="F33" s="130">
        <v>701</v>
      </c>
      <c r="G33" s="131">
        <v>411</v>
      </c>
      <c r="H33" s="10">
        <f t="shared" si="6"/>
        <v>58.63052781740371</v>
      </c>
      <c r="I33" s="131">
        <f t="shared" si="1"/>
        <v>1655</v>
      </c>
      <c r="J33" s="131">
        <f t="shared" si="2"/>
        <v>937</v>
      </c>
      <c r="K33" s="10">
        <f t="shared" si="4"/>
        <v>56.616314199395767</v>
      </c>
      <c r="L33" s="131">
        <v>881</v>
      </c>
      <c r="M33" s="131">
        <v>384</v>
      </c>
      <c r="N33" s="7">
        <f t="shared" si="3"/>
        <v>43.586833144154369</v>
      </c>
    </row>
    <row r="34" spans="2:14" x14ac:dyDescent="0.25">
      <c r="B34" s="222" t="s">
        <v>50</v>
      </c>
      <c r="C34" s="130">
        <f>SUM(T.II!D31)</f>
        <v>6714</v>
      </c>
      <c r="D34" s="131">
        <v>3461</v>
      </c>
      <c r="E34" s="7">
        <f t="shared" si="5"/>
        <v>51.54900208519512</v>
      </c>
      <c r="F34" s="130">
        <v>1476</v>
      </c>
      <c r="G34" s="131">
        <v>828</v>
      </c>
      <c r="H34" s="10">
        <f>G34/F34*100</f>
        <v>56.09756097560976</v>
      </c>
      <c r="I34" s="131">
        <f t="shared" si="1"/>
        <v>3412</v>
      </c>
      <c r="J34" s="131">
        <f t="shared" si="2"/>
        <v>1951</v>
      </c>
      <c r="K34" s="10">
        <f t="shared" si="4"/>
        <v>57.180539273153578</v>
      </c>
      <c r="L34" s="131">
        <v>1826</v>
      </c>
      <c r="M34" s="131">
        <v>682</v>
      </c>
      <c r="N34" s="7">
        <f t="shared" si="3"/>
        <v>37.349397590361441</v>
      </c>
    </row>
    <row r="35" spans="2:14" ht="15.75" thickBot="1" x14ac:dyDescent="0.3">
      <c r="B35" s="223" t="s">
        <v>51</v>
      </c>
      <c r="C35" s="132">
        <f>SUM(T.II!D32)</f>
        <v>1518</v>
      </c>
      <c r="D35" s="134">
        <v>835</v>
      </c>
      <c r="E35" s="8">
        <f t="shared" si="5"/>
        <v>55.006587615283266</v>
      </c>
      <c r="F35" s="132">
        <v>307</v>
      </c>
      <c r="G35" s="134">
        <v>195</v>
      </c>
      <c r="H35" s="62">
        <f>G35/F35*100</f>
        <v>63.517915309446252</v>
      </c>
      <c r="I35" s="134">
        <f t="shared" si="1"/>
        <v>808</v>
      </c>
      <c r="J35" s="134">
        <f t="shared" si="2"/>
        <v>466</v>
      </c>
      <c r="K35" s="62">
        <f t="shared" si="4"/>
        <v>57.67326732673267</v>
      </c>
      <c r="L35" s="134">
        <v>403</v>
      </c>
      <c r="M35" s="134">
        <v>174</v>
      </c>
      <c r="N35" s="8">
        <f t="shared" si="3"/>
        <v>43.176178660049629</v>
      </c>
    </row>
    <row r="36" spans="2:14" ht="13.5" customHeight="1" x14ac:dyDescent="0.25">
      <c r="B36" s="943" t="s">
        <v>204</v>
      </c>
      <c r="C36" s="943"/>
      <c r="D36" s="943"/>
      <c r="E36" s="943"/>
      <c r="F36" s="943"/>
      <c r="G36" s="943"/>
      <c r="H36" s="943"/>
      <c r="I36" s="943"/>
      <c r="J36" s="943"/>
      <c r="K36" s="943"/>
      <c r="L36" s="943"/>
      <c r="M36" s="943"/>
      <c r="N36" s="943"/>
    </row>
    <row r="37" spans="2:14" ht="14.25" customHeight="1" x14ac:dyDescent="0.25">
      <c r="B37" s="939" t="s">
        <v>205</v>
      </c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</row>
  </sheetData>
  <mergeCells count="17">
    <mergeCell ref="D8:E8"/>
    <mergeCell ref="F8:F9"/>
    <mergeCell ref="B37:N37"/>
    <mergeCell ref="G8:H8"/>
    <mergeCell ref="I8:I9"/>
    <mergeCell ref="J8:K8"/>
    <mergeCell ref="L8:L9"/>
    <mergeCell ref="M8:N8"/>
    <mergeCell ref="B36:N36"/>
    <mergeCell ref="B5:B9"/>
    <mergeCell ref="C5:N5"/>
    <mergeCell ref="C6:E7"/>
    <mergeCell ref="F6:N6"/>
    <mergeCell ref="F7:H7"/>
    <mergeCell ref="I7:K7"/>
    <mergeCell ref="L7:N7"/>
    <mergeCell ref="C8:C9"/>
  </mergeCells>
  <pageMargins left="1.4960629921259843" right="0.70866141732283472" top="1.0629921259842521" bottom="0.35433070866141736" header="0.31496062992125984" footer="0.31496062992125984"/>
  <pageSetup paperSize="9" scale="85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J37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94" customWidth="1"/>
    <col min="2" max="2" width="30.28515625" style="94" customWidth="1"/>
    <col min="3" max="3" width="11.28515625" style="94" customWidth="1"/>
    <col min="4" max="4" width="11" style="94" customWidth="1"/>
    <col min="5" max="5" width="8.28515625" style="94" customWidth="1"/>
    <col min="6" max="7" width="9.28515625" style="94" bestFit="1" customWidth="1"/>
    <col min="8" max="8" width="7.85546875" style="94" customWidth="1"/>
    <col min="9" max="9" width="13.7109375" style="94" customWidth="1"/>
    <col min="10" max="10" width="14.28515625" style="94" customWidth="1"/>
    <col min="11" max="16384" width="9.140625" style="94"/>
  </cols>
  <sheetData>
    <row r="2" spans="2:10" x14ac:dyDescent="0.25">
      <c r="B2" s="11" t="s">
        <v>434</v>
      </c>
      <c r="C2" s="11"/>
      <c r="D2" s="11"/>
      <c r="E2" s="11"/>
      <c r="F2" s="11"/>
      <c r="G2" s="11"/>
      <c r="H2" s="11"/>
      <c r="I2" s="11"/>
      <c r="J2" s="11"/>
    </row>
    <row r="3" spans="2:10" x14ac:dyDescent="0.25">
      <c r="B3" s="11" t="s">
        <v>403</v>
      </c>
      <c r="C3" s="11"/>
      <c r="D3" s="11"/>
      <c r="E3" s="11"/>
      <c r="F3" s="11"/>
      <c r="G3" s="11"/>
      <c r="H3" s="11"/>
      <c r="I3" s="11"/>
      <c r="J3" s="11"/>
    </row>
    <row r="4" spans="2:10" ht="13.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</row>
    <row r="5" spans="2:10" x14ac:dyDescent="0.25">
      <c r="B5" s="859" t="s">
        <v>143</v>
      </c>
      <c r="C5" s="828" t="s">
        <v>354</v>
      </c>
      <c r="D5" s="856"/>
      <c r="E5" s="831"/>
      <c r="F5" s="828" t="s">
        <v>376</v>
      </c>
      <c r="G5" s="856"/>
      <c r="H5" s="831"/>
      <c r="I5" s="828" t="s">
        <v>290</v>
      </c>
      <c r="J5" s="954" t="s">
        <v>291</v>
      </c>
    </row>
    <row r="6" spans="2:10" ht="19.5" customHeight="1" x14ac:dyDescent="0.25">
      <c r="B6" s="944"/>
      <c r="C6" s="953" t="s">
        <v>201</v>
      </c>
      <c r="D6" s="957"/>
      <c r="E6" s="862"/>
      <c r="F6" s="953" t="s">
        <v>201</v>
      </c>
      <c r="G6" s="957"/>
      <c r="H6" s="862"/>
      <c r="I6" s="953"/>
      <c r="J6" s="955"/>
    </row>
    <row r="7" spans="2:10" ht="17.25" customHeight="1" x14ac:dyDescent="0.25">
      <c r="B7" s="944"/>
      <c r="C7" s="958" t="s">
        <v>4</v>
      </c>
      <c r="D7" s="959" t="s">
        <v>129</v>
      </c>
      <c r="E7" s="960"/>
      <c r="F7" s="958" t="s">
        <v>4</v>
      </c>
      <c r="G7" s="959" t="s">
        <v>129</v>
      </c>
      <c r="H7" s="960"/>
      <c r="I7" s="953"/>
      <c r="J7" s="955"/>
    </row>
    <row r="8" spans="2:10" ht="23.25" customHeight="1" thickBot="1" x14ac:dyDescent="0.3">
      <c r="B8" s="869"/>
      <c r="C8" s="948"/>
      <c r="D8" s="313" t="s">
        <v>147</v>
      </c>
      <c r="E8" s="316" t="s">
        <v>148</v>
      </c>
      <c r="F8" s="948"/>
      <c r="G8" s="114" t="s">
        <v>147</v>
      </c>
      <c r="H8" s="316" t="s">
        <v>148</v>
      </c>
      <c r="I8" s="817"/>
      <c r="J8" s="956"/>
    </row>
    <row r="9" spans="2:10" ht="27" customHeight="1" thickBot="1" x14ac:dyDescent="0.3">
      <c r="B9" s="339" t="s">
        <v>26</v>
      </c>
      <c r="C9" s="340">
        <f>SUM(C10:C34)</f>
        <v>54543</v>
      </c>
      <c r="D9" s="341">
        <f>SUM(D10:D34)</f>
        <v>31429</v>
      </c>
      <c r="E9" s="343">
        <f>D9*100/C9</f>
        <v>57.62242634251875</v>
      </c>
      <c r="F9" s="340">
        <f>SUM(F10:F34)</f>
        <v>49165</v>
      </c>
      <c r="G9" s="341">
        <f>SUM(G10:G34)</f>
        <v>29038</v>
      </c>
      <c r="H9" s="342">
        <f>G9*100/F9</f>
        <v>59.062341096308351</v>
      </c>
      <c r="I9" s="340">
        <f>F9-C9</f>
        <v>-5378</v>
      </c>
      <c r="J9" s="342">
        <f>I9*100/C9</f>
        <v>-9.8601103716333895</v>
      </c>
    </row>
    <row r="10" spans="2:10" ht="15.75" thickTop="1" x14ac:dyDescent="0.25">
      <c r="B10" s="220" t="s">
        <v>27</v>
      </c>
      <c r="C10" s="224">
        <v>837</v>
      </c>
      <c r="D10" s="225">
        <v>487</v>
      </c>
      <c r="E10" s="344">
        <f t="shared" ref="E10:E33" si="0">D10*100/C10</f>
        <v>58.183990442054956</v>
      </c>
      <c r="F10" s="224">
        <v>717</v>
      </c>
      <c r="G10" s="225">
        <v>417</v>
      </c>
      <c r="H10" s="69">
        <f t="shared" ref="H10:H34" si="1">G10*100/F10</f>
        <v>58.15899581589958</v>
      </c>
      <c r="I10" s="224">
        <f t="shared" ref="I10:I34" si="2">F10-C10</f>
        <v>-120</v>
      </c>
      <c r="J10" s="69">
        <f t="shared" ref="J10:J34" si="3">I10*100/C10</f>
        <v>-14.336917562724015</v>
      </c>
    </row>
    <row r="11" spans="2:10" x14ac:dyDescent="0.25">
      <c r="B11" s="221" t="s">
        <v>28</v>
      </c>
      <c r="C11" s="65">
        <v>3074</v>
      </c>
      <c r="D11" s="9">
        <v>1902</v>
      </c>
      <c r="E11" s="344">
        <f t="shared" si="0"/>
        <v>61.87378009108653</v>
      </c>
      <c r="F11" s="65">
        <v>2750</v>
      </c>
      <c r="G11" s="9">
        <v>1747</v>
      </c>
      <c r="H11" s="69">
        <f t="shared" si="1"/>
        <v>63.527272727272724</v>
      </c>
      <c r="I11" s="65">
        <f t="shared" si="2"/>
        <v>-324</v>
      </c>
      <c r="J11" s="7">
        <f t="shared" si="3"/>
        <v>-10.540013012361744</v>
      </c>
    </row>
    <row r="12" spans="2:10" x14ac:dyDescent="0.25">
      <c r="B12" s="221" t="s">
        <v>29</v>
      </c>
      <c r="C12" s="65">
        <v>2312</v>
      </c>
      <c r="D12" s="9">
        <v>1587</v>
      </c>
      <c r="E12" s="344">
        <f t="shared" si="0"/>
        <v>68.641868512110733</v>
      </c>
      <c r="F12" s="65">
        <v>1969</v>
      </c>
      <c r="G12" s="9">
        <v>1404</v>
      </c>
      <c r="H12" s="69">
        <f t="shared" si="1"/>
        <v>71.305231081767388</v>
      </c>
      <c r="I12" s="65">
        <f t="shared" si="2"/>
        <v>-343</v>
      </c>
      <c r="J12" s="7">
        <f t="shared" si="3"/>
        <v>-14.835640138408305</v>
      </c>
    </row>
    <row r="13" spans="2:10" x14ac:dyDescent="0.25">
      <c r="B13" s="221" t="s">
        <v>30</v>
      </c>
      <c r="C13" s="65">
        <v>4368</v>
      </c>
      <c r="D13" s="9">
        <v>2400</v>
      </c>
      <c r="E13" s="344">
        <f t="shared" si="0"/>
        <v>54.945054945054942</v>
      </c>
      <c r="F13" s="65">
        <v>4082</v>
      </c>
      <c r="G13" s="9">
        <v>2266</v>
      </c>
      <c r="H13" s="69">
        <f t="shared" si="1"/>
        <v>55.512003919647235</v>
      </c>
      <c r="I13" s="65">
        <f t="shared" si="2"/>
        <v>-286</v>
      </c>
      <c r="J13" s="7">
        <f t="shared" si="3"/>
        <v>-6.5476190476190474</v>
      </c>
    </row>
    <row r="14" spans="2:10" x14ac:dyDescent="0.25">
      <c r="B14" s="221" t="s">
        <v>31</v>
      </c>
      <c r="C14" s="65">
        <v>3673</v>
      </c>
      <c r="D14" s="9">
        <v>2449</v>
      </c>
      <c r="E14" s="344">
        <f t="shared" si="0"/>
        <v>66.675741900353941</v>
      </c>
      <c r="F14" s="65">
        <v>3244</v>
      </c>
      <c r="G14" s="9">
        <v>2239</v>
      </c>
      <c r="H14" s="69">
        <f t="shared" si="1"/>
        <v>69.019728729963006</v>
      </c>
      <c r="I14" s="65">
        <f t="shared" si="2"/>
        <v>-429</v>
      </c>
      <c r="J14" s="7">
        <f t="shared" si="3"/>
        <v>-11.679825755513205</v>
      </c>
    </row>
    <row r="15" spans="2:10" x14ac:dyDescent="0.25">
      <c r="B15" s="221" t="s">
        <v>32</v>
      </c>
      <c r="C15" s="65">
        <v>1302</v>
      </c>
      <c r="D15" s="9">
        <v>753</v>
      </c>
      <c r="E15" s="344">
        <f t="shared" si="0"/>
        <v>57.834101382488477</v>
      </c>
      <c r="F15" s="65">
        <v>1053</v>
      </c>
      <c r="G15" s="9">
        <v>637</v>
      </c>
      <c r="H15" s="69">
        <f t="shared" si="1"/>
        <v>60.493827160493829</v>
      </c>
      <c r="I15" s="65">
        <f t="shared" si="2"/>
        <v>-249</v>
      </c>
      <c r="J15" s="7">
        <f t="shared" si="3"/>
        <v>-19.124423963133641</v>
      </c>
    </row>
    <row r="16" spans="2:10" x14ac:dyDescent="0.25">
      <c r="B16" s="221" t="s">
        <v>33</v>
      </c>
      <c r="C16" s="65">
        <v>1377</v>
      </c>
      <c r="D16" s="9">
        <v>824</v>
      </c>
      <c r="E16" s="344">
        <f t="shared" si="0"/>
        <v>59.840232389251995</v>
      </c>
      <c r="F16" s="65">
        <v>1061</v>
      </c>
      <c r="G16" s="9">
        <v>622</v>
      </c>
      <c r="H16" s="69">
        <f t="shared" si="1"/>
        <v>58.623939679547597</v>
      </c>
      <c r="I16" s="65">
        <f t="shared" si="2"/>
        <v>-316</v>
      </c>
      <c r="J16" s="7">
        <f t="shared" si="3"/>
        <v>-22.948438634713145</v>
      </c>
    </row>
    <row r="17" spans="2:10" x14ac:dyDescent="0.25">
      <c r="B17" s="221" t="s">
        <v>34</v>
      </c>
      <c r="C17" s="65">
        <v>1229</v>
      </c>
      <c r="D17" s="9">
        <v>596</v>
      </c>
      <c r="E17" s="344">
        <f t="shared" si="0"/>
        <v>48.494711147274209</v>
      </c>
      <c r="F17" s="65">
        <v>1124</v>
      </c>
      <c r="G17" s="9">
        <v>564</v>
      </c>
      <c r="H17" s="69">
        <f t="shared" si="1"/>
        <v>50.177935943060497</v>
      </c>
      <c r="I17" s="65">
        <f t="shared" si="2"/>
        <v>-105</v>
      </c>
      <c r="J17" s="7">
        <f t="shared" si="3"/>
        <v>-8.5435313262815296</v>
      </c>
    </row>
    <row r="18" spans="2:10" x14ac:dyDescent="0.25">
      <c r="B18" s="221" t="s">
        <v>35</v>
      </c>
      <c r="C18" s="65">
        <v>2344</v>
      </c>
      <c r="D18" s="9">
        <v>1340</v>
      </c>
      <c r="E18" s="344">
        <f t="shared" si="0"/>
        <v>57.167235494880543</v>
      </c>
      <c r="F18" s="65">
        <v>2173</v>
      </c>
      <c r="G18" s="9">
        <v>1242</v>
      </c>
      <c r="H18" s="69">
        <f t="shared" si="1"/>
        <v>57.156005522319376</v>
      </c>
      <c r="I18" s="65">
        <f t="shared" si="2"/>
        <v>-171</v>
      </c>
      <c r="J18" s="7">
        <f t="shared" si="3"/>
        <v>-7.2952218430034126</v>
      </c>
    </row>
    <row r="19" spans="2:10" x14ac:dyDescent="0.25">
      <c r="B19" s="221" t="s">
        <v>36</v>
      </c>
      <c r="C19" s="65">
        <v>1251</v>
      </c>
      <c r="D19" s="9">
        <v>678</v>
      </c>
      <c r="E19" s="344">
        <f t="shared" si="0"/>
        <v>54.196642685851316</v>
      </c>
      <c r="F19" s="65">
        <v>1055</v>
      </c>
      <c r="G19" s="9">
        <v>607</v>
      </c>
      <c r="H19" s="69">
        <f t="shared" si="1"/>
        <v>57.535545023696685</v>
      </c>
      <c r="I19" s="65">
        <f t="shared" si="2"/>
        <v>-196</v>
      </c>
      <c r="J19" s="7">
        <f t="shared" si="3"/>
        <v>-15.667466027178257</v>
      </c>
    </row>
    <row r="20" spans="2:10" x14ac:dyDescent="0.25">
      <c r="B20" s="221" t="s">
        <v>37</v>
      </c>
      <c r="C20" s="65">
        <v>2159</v>
      </c>
      <c r="D20" s="9">
        <v>1133</v>
      </c>
      <c r="E20" s="344">
        <f t="shared" si="0"/>
        <v>52.477999073645208</v>
      </c>
      <c r="F20" s="65">
        <v>1899</v>
      </c>
      <c r="G20" s="9">
        <v>1039</v>
      </c>
      <c r="H20" s="69">
        <f t="shared" si="1"/>
        <v>54.713006845708264</v>
      </c>
      <c r="I20" s="65">
        <f t="shared" si="2"/>
        <v>-260</v>
      </c>
      <c r="J20" s="7">
        <f t="shared" si="3"/>
        <v>-12.042612320518758</v>
      </c>
    </row>
    <row r="21" spans="2:10" x14ac:dyDescent="0.25">
      <c r="B21" s="221" t="s">
        <v>38</v>
      </c>
      <c r="C21" s="65">
        <v>1917</v>
      </c>
      <c r="D21" s="9">
        <v>1169</v>
      </c>
      <c r="E21" s="344">
        <f t="shared" si="0"/>
        <v>60.980699008868022</v>
      </c>
      <c r="F21" s="65">
        <v>1682</v>
      </c>
      <c r="G21" s="9">
        <v>1050</v>
      </c>
      <c r="H21" s="69">
        <f t="shared" si="1"/>
        <v>62.425683709869205</v>
      </c>
      <c r="I21" s="65">
        <f t="shared" si="2"/>
        <v>-235</v>
      </c>
      <c r="J21" s="7">
        <f t="shared" si="3"/>
        <v>-12.258737610850288</v>
      </c>
    </row>
    <row r="22" spans="2:10" x14ac:dyDescent="0.25">
      <c r="B22" s="221" t="s">
        <v>39</v>
      </c>
      <c r="C22" s="65">
        <v>2397</v>
      </c>
      <c r="D22" s="9">
        <v>1359</v>
      </c>
      <c r="E22" s="344">
        <f t="shared" si="0"/>
        <v>56.69586983729662</v>
      </c>
      <c r="F22" s="65">
        <v>2206</v>
      </c>
      <c r="G22" s="9">
        <v>1278</v>
      </c>
      <c r="H22" s="69">
        <f t="shared" si="1"/>
        <v>57.932910244786946</v>
      </c>
      <c r="I22" s="65">
        <f t="shared" si="2"/>
        <v>-191</v>
      </c>
      <c r="J22" s="7">
        <f>I22*100/C22</f>
        <v>-7.9682937004589069</v>
      </c>
    </row>
    <row r="23" spans="2:10" x14ac:dyDescent="0.25">
      <c r="B23" s="222" t="s">
        <v>40</v>
      </c>
      <c r="C23" s="130">
        <v>2522</v>
      </c>
      <c r="D23" s="131">
        <v>1402</v>
      </c>
      <c r="E23" s="344">
        <f t="shared" si="0"/>
        <v>55.590800951625695</v>
      </c>
      <c r="F23" s="130">
        <v>2352</v>
      </c>
      <c r="G23" s="131">
        <v>1337</v>
      </c>
      <c r="H23" s="69">
        <f t="shared" si="1"/>
        <v>56.845238095238095</v>
      </c>
      <c r="I23" s="65">
        <f t="shared" si="2"/>
        <v>-170</v>
      </c>
      <c r="J23" s="7">
        <f t="shared" si="3"/>
        <v>-6.7406819984139572</v>
      </c>
    </row>
    <row r="24" spans="2:10" x14ac:dyDescent="0.25">
      <c r="B24" s="222" t="s">
        <v>41</v>
      </c>
      <c r="C24" s="130">
        <v>2846</v>
      </c>
      <c r="D24" s="131">
        <v>1715</v>
      </c>
      <c r="E24" s="344">
        <f t="shared" si="0"/>
        <v>60.260014054813773</v>
      </c>
      <c r="F24" s="130">
        <v>2450</v>
      </c>
      <c r="G24" s="131">
        <v>1538</v>
      </c>
      <c r="H24" s="69">
        <f t="shared" si="1"/>
        <v>62.775510204081634</v>
      </c>
      <c r="I24" s="65">
        <f t="shared" si="2"/>
        <v>-396</v>
      </c>
      <c r="J24" s="7">
        <f t="shared" si="3"/>
        <v>-13.914265635980323</v>
      </c>
    </row>
    <row r="25" spans="2:10" x14ac:dyDescent="0.25">
      <c r="B25" s="222" t="s">
        <v>42</v>
      </c>
      <c r="C25" s="130">
        <v>2060</v>
      </c>
      <c r="D25" s="131">
        <v>1227</v>
      </c>
      <c r="E25" s="344">
        <f t="shared" si="0"/>
        <v>59.563106796116507</v>
      </c>
      <c r="F25" s="130">
        <v>1950</v>
      </c>
      <c r="G25" s="131">
        <v>1245</v>
      </c>
      <c r="H25" s="69">
        <f t="shared" si="1"/>
        <v>63.846153846153847</v>
      </c>
      <c r="I25" s="65">
        <f t="shared" si="2"/>
        <v>-110</v>
      </c>
      <c r="J25" s="7">
        <f t="shared" si="3"/>
        <v>-5.3398058252427187</v>
      </c>
    </row>
    <row r="26" spans="2:10" x14ac:dyDescent="0.25">
      <c r="B26" s="222" t="s">
        <v>43</v>
      </c>
      <c r="C26" s="130">
        <v>4111</v>
      </c>
      <c r="D26" s="131">
        <v>2093</v>
      </c>
      <c r="E26" s="344">
        <f t="shared" si="0"/>
        <v>50.91218681585989</v>
      </c>
      <c r="F26" s="130">
        <v>3816</v>
      </c>
      <c r="G26" s="131">
        <v>2025</v>
      </c>
      <c r="H26" s="69">
        <f t="shared" si="1"/>
        <v>53.066037735849058</v>
      </c>
      <c r="I26" s="65">
        <f t="shared" si="2"/>
        <v>-295</v>
      </c>
      <c r="J26" s="7">
        <f t="shared" si="3"/>
        <v>-7.1758696180977868</v>
      </c>
    </row>
    <row r="27" spans="2:10" x14ac:dyDescent="0.25">
      <c r="B27" s="222" t="s">
        <v>44</v>
      </c>
      <c r="C27" s="130">
        <v>1574</v>
      </c>
      <c r="D27" s="131">
        <v>912</v>
      </c>
      <c r="E27" s="344">
        <f t="shared" si="0"/>
        <v>57.941550190597205</v>
      </c>
      <c r="F27" s="130">
        <v>1487</v>
      </c>
      <c r="G27" s="131">
        <v>862</v>
      </c>
      <c r="H27" s="69">
        <f t="shared" si="1"/>
        <v>57.969065232010763</v>
      </c>
      <c r="I27" s="65">
        <f t="shared" si="2"/>
        <v>-87</v>
      </c>
      <c r="J27" s="7">
        <f t="shared" si="3"/>
        <v>-5.5273189326556542</v>
      </c>
    </row>
    <row r="28" spans="2:10" x14ac:dyDescent="0.25">
      <c r="B28" s="222" t="s">
        <v>45</v>
      </c>
      <c r="C28" s="130">
        <v>1291</v>
      </c>
      <c r="D28" s="131">
        <v>805</v>
      </c>
      <c r="E28" s="344">
        <f t="shared" si="0"/>
        <v>62.354763749031761</v>
      </c>
      <c r="F28" s="130">
        <v>1120</v>
      </c>
      <c r="G28" s="131">
        <v>698</v>
      </c>
      <c r="H28" s="69">
        <f t="shared" si="1"/>
        <v>62.321428571428569</v>
      </c>
      <c r="I28" s="65">
        <f t="shared" si="2"/>
        <v>-171</v>
      </c>
      <c r="J28" s="7">
        <f t="shared" si="3"/>
        <v>-13.245546088303641</v>
      </c>
    </row>
    <row r="29" spans="2:10" x14ac:dyDescent="0.25">
      <c r="B29" s="222" t="s">
        <v>46</v>
      </c>
      <c r="C29" s="130">
        <v>2547</v>
      </c>
      <c r="D29" s="131">
        <v>1518</v>
      </c>
      <c r="E29" s="344">
        <f t="shared" si="0"/>
        <v>59.599528857479385</v>
      </c>
      <c r="F29" s="130">
        <v>2344</v>
      </c>
      <c r="G29" s="131">
        <v>1443</v>
      </c>
      <c r="H29" s="69">
        <f t="shared" si="1"/>
        <v>61.561433447098977</v>
      </c>
      <c r="I29" s="65">
        <f t="shared" si="2"/>
        <v>-203</v>
      </c>
      <c r="J29" s="7">
        <f t="shared" si="3"/>
        <v>-7.9701609736945427</v>
      </c>
    </row>
    <row r="30" spans="2:10" x14ac:dyDescent="0.25">
      <c r="B30" s="222" t="s">
        <v>47</v>
      </c>
      <c r="C30" s="130">
        <v>972</v>
      </c>
      <c r="D30" s="131">
        <v>621</v>
      </c>
      <c r="E30" s="344">
        <f t="shared" si="0"/>
        <v>63.888888888888886</v>
      </c>
      <c r="F30" s="130">
        <v>803</v>
      </c>
      <c r="G30" s="131">
        <v>535</v>
      </c>
      <c r="H30" s="69">
        <f t="shared" si="1"/>
        <v>66.625155666251558</v>
      </c>
      <c r="I30" s="65">
        <f t="shared" si="2"/>
        <v>-169</v>
      </c>
      <c r="J30" s="7">
        <f t="shared" si="3"/>
        <v>-17.386831275720166</v>
      </c>
    </row>
    <row r="31" spans="2:10" x14ac:dyDescent="0.25">
      <c r="B31" s="222" t="s">
        <v>48</v>
      </c>
      <c r="C31" s="130">
        <v>518</v>
      </c>
      <c r="D31" s="131">
        <v>282</v>
      </c>
      <c r="E31" s="344">
        <f t="shared" si="0"/>
        <v>54.440154440154437</v>
      </c>
      <c r="F31" s="130">
        <v>425</v>
      </c>
      <c r="G31" s="131">
        <v>243</v>
      </c>
      <c r="H31" s="69">
        <f t="shared" si="1"/>
        <v>57.176470588235297</v>
      </c>
      <c r="I31" s="65">
        <f t="shared" si="2"/>
        <v>-93</v>
      </c>
      <c r="J31" s="7">
        <f t="shared" si="3"/>
        <v>-17.953667953667953</v>
      </c>
    </row>
    <row r="32" spans="2:10" x14ac:dyDescent="0.25">
      <c r="B32" s="222" t="s">
        <v>49</v>
      </c>
      <c r="C32" s="130">
        <v>2352</v>
      </c>
      <c r="D32" s="131">
        <v>1296</v>
      </c>
      <c r="E32" s="344">
        <f t="shared" si="0"/>
        <v>55.102040816326529</v>
      </c>
      <c r="F32" s="130">
        <v>2223</v>
      </c>
      <c r="G32" s="131">
        <v>1253</v>
      </c>
      <c r="H32" s="69">
        <f t="shared" si="1"/>
        <v>56.365272154745838</v>
      </c>
      <c r="I32" s="65">
        <f t="shared" si="2"/>
        <v>-129</v>
      </c>
      <c r="J32" s="7">
        <f t="shared" si="3"/>
        <v>-5.4846938775510203</v>
      </c>
    </row>
    <row r="33" spans="2:10" x14ac:dyDescent="0.25">
      <c r="B33" s="222" t="s">
        <v>50</v>
      </c>
      <c r="C33" s="130">
        <v>4509</v>
      </c>
      <c r="D33" s="131">
        <v>2296</v>
      </c>
      <c r="E33" s="344">
        <f t="shared" si="0"/>
        <v>50.920381459303613</v>
      </c>
      <c r="F33" s="130">
        <v>4318</v>
      </c>
      <c r="G33" s="131">
        <v>2246</v>
      </c>
      <c r="H33" s="69">
        <f t="shared" si="1"/>
        <v>52.014821676702176</v>
      </c>
      <c r="I33" s="65">
        <f t="shared" si="2"/>
        <v>-191</v>
      </c>
      <c r="J33" s="7">
        <f t="shared" si="3"/>
        <v>-4.2359724994455537</v>
      </c>
    </row>
    <row r="34" spans="2:10" ht="15.75" thickBot="1" x14ac:dyDescent="0.3">
      <c r="B34" s="223" t="s">
        <v>51</v>
      </c>
      <c r="C34" s="132">
        <v>1001</v>
      </c>
      <c r="D34" s="134">
        <v>585</v>
      </c>
      <c r="E34" s="345">
        <f>D34*100/C34</f>
        <v>58.441558441558442</v>
      </c>
      <c r="F34" s="132">
        <v>862</v>
      </c>
      <c r="G34" s="134">
        <v>501</v>
      </c>
      <c r="H34" s="111">
        <f t="shared" si="1"/>
        <v>58.120649651972158</v>
      </c>
      <c r="I34" s="3">
        <f t="shared" si="2"/>
        <v>-139</v>
      </c>
      <c r="J34" s="8">
        <f t="shared" si="3"/>
        <v>-13.886113886113886</v>
      </c>
    </row>
    <row r="35" spans="2:10" x14ac:dyDescent="0.25">
      <c r="B35" s="527" t="s">
        <v>289</v>
      </c>
      <c r="C35" s="11"/>
      <c r="D35" s="11"/>
      <c r="E35" s="11"/>
      <c r="F35" s="11"/>
      <c r="G35" s="11"/>
      <c r="H35" s="11"/>
      <c r="I35" s="11"/>
      <c r="J35" s="11"/>
    </row>
    <row r="36" spans="2:10" x14ac:dyDescent="0.25">
      <c r="B36" s="11" t="s">
        <v>294</v>
      </c>
      <c r="C36" s="527"/>
      <c r="D36" s="527"/>
      <c r="E36" s="527"/>
      <c r="F36" s="303"/>
      <c r="G36" s="303"/>
      <c r="H36" s="303"/>
      <c r="I36" s="303"/>
      <c r="J36" s="303"/>
    </row>
    <row r="37" spans="2:10" x14ac:dyDescent="0.25">
      <c r="B37" s="11" t="s">
        <v>295</v>
      </c>
      <c r="C37" s="11"/>
      <c r="D37" s="11"/>
      <c r="E37" s="11"/>
    </row>
  </sheetData>
  <mergeCells count="11">
    <mergeCell ref="B5:B8"/>
    <mergeCell ref="F5:H5"/>
    <mergeCell ref="C5:E5"/>
    <mergeCell ref="I5:I8"/>
    <mergeCell ref="J5:J8"/>
    <mergeCell ref="F6:H6"/>
    <mergeCell ref="C6:E6"/>
    <mergeCell ref="F7:F8"/>
    <mergeCell ref="G7:H7"/>
    <mergeCell ref="C7:C8"/>
    <mergeCell ref="D7:E7"/>
  </mergeCells>
  <printOptions horizontalCentered="1"/>
  <pageMargins left="0.70866141732283472" right="0.70866141732283472" top="0.94488188976377963" bottom="0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G59"/>
  <sheetViews>
    <sheetView workbookViewId="0">
      <selection activeCell="B1" sqref="B1"/>
    </sheetView>
  </sheetViews>
  <sheetFormatPr defaultRowHeight="15" x14ac:dyDescent="0.25"/>
  <cols>
    <col min="1" max="1" width="1.28515625" style="11" customWidth="1"/>
    <col min="2" max="2" width="68.5703125" style="11" customWidth="1"/>
    <col min="3" max="3" width="6.7109375" style="11" customWidth="1"/>
    <col min="4" max="4" width="13" style="11" customWidth="1"/>
    <col min="5" max="5" width="11" style="11" customWidth="1"/>
    <col min="6" max="6" width="14.28515625" style="11" customWidth="1"/>
    <col min="7" max="7" width="12.42578125" style="11" customWidth="1"/>
    <col min="8" max="16384" width="9.140625" style="11"/>
  </cols>
  <sheetData>
    <row r="2" spans="2:7" ht="16.5" customHeight="1" x14ac:dyDescent="0.25">
      <c r="B2" s="973" t="s">
        <v>435</v>
      </c>
      <c r="C2" s="973"/>
      <c r="D2" s="973"/>
      <c r="E2" s="973"/>
      <c r="F2" s="973"/>
      <c r="G2" s="973"/>
    </row>
    <row r="3" spans="2:7" ht="16.5" customHeight="1" x14ac:dyDescent="0.25">
      <c r="B3" s="971" t="s">
        <v>323</v>
      </c>
      <c r="C3" s="971"/>
      <c r="D3" s="971"/>
      <c r="E3" s="971"/>
      <c r="F3" s="971"/>
      <c r="G3" s="971"/>
    </row>
    <row r="4" spans="2:7" ht="14.25" customHeight="1" x14ac:dyDescent="0.25">
      <c r="B4" s="972" t="s">
        <v>404</v>
      </c>
      <c r="C4" s="972"/>
      <c r="D4" s="972"/>
      <c r="E4" s="972"/>
      <c r="F4" s="972"/>
      <c r="G4" s="972"/>
    </row>
    <row r="5" spans="2:7" ht="12" customHeight="1" thickBot="1" x14ac:dyDescent="0.3">
      <c r="D5" s="157"/>
    </row>
    <row r="6" spans="2:7" ht="45" customHeight="1" x14ac:dyDescent="0.25">
      <c r="B6" s="363" t="s">
        <v>143</v>
      </c>
      <c r="C6" s="965" t="s">
        <v>471</v>
      </c>
      <c r="D6" s="364" t="s">
        <v>292</v>
      </c>
      <c r="E6" s="965" t="s">
        <v>444</v>
      </c>
      <c r="F6" s="365" t="s">
        <v>297</v>
      </c>
      <c r="G6" s="366" t="s">
        <v>298</v>
      </c>
    </row>
    <row r="7" spans="2:7" ht="30" customHeight="1" thickBot="1" x14ac:dyDescent="0.3">
      <c r="B7" s="393"/>
      <c r="C7" s="966"/>
      <c r="D7" s="394" t="s">
        <v>376</v>
      </c>
      <c r="E7" s="966"/>
      <c r="F7" s="353" t="s">
        <v>296</v>
      </c>
      <c r="G7" s="395" t="s">
        <v>405</v>
      </c>
    </row>
    <row r="8" spans="2:7" ht="30.75" customHeight="1" thickBot="1" x14ac:dyDescent="0.3">
      <c r="B8" s="347" t="s">
        <v>63</v>
      </c>
      <c r="C8" s="713"/>
      <c r="D8" s="996">
        <f>SUM(D10,D12,D14,D16,D18,D20,D22,D24,D26,D28,D30,D32,D34,D36,D38,D40,D42,D44,D46,D48,D50,D52,D56)</f>
        <v>81606</v>
      </c>
      <c r="E8" s="734">
        <f>SUM(E10,E12,E14,E16,E18,E20,E22,E24,E26,E28,E30,E32,E34,E36,E38,E40,E42,E44,E46,E48,E50,E52,E56)</f>
        <v>100.00000000000001</v>
      </c>
      <c r="F8" s="722">
        <f>SUM(F10,F12,F14,F16,F18,F20,F22,F24,F26,F28,F30,F32,F34,F36,F38,F40,F42,F44,F46,F48,F50,F52,F56)</f>
        <v>3293</v>
      </c>
      <c r="G8" s="997">
        <f>SUM(G10,G12,G14,G16,G18,G20,G22,G24,G26,G28,G30,G32,G34,G36,G38,G40,G42,G44,G46,G48,G50,G52,G56)</f>
        <v>34330</v>
      </c>
    </row>
    <row r="9" spans="2:7" ht="25.5" customHeight="1" thickBot="1" x14ac:dyDescent="0.3">
      <c r="B9" s="714" t="s">
        <v>472</v>
      </c>
      <c r="C9" s="715"/>
      <c r="D9" s="716"/>
      <c r="E9" s="712"/>
      <c r="F9" s="716"/>
      <c r="G9" s="717"/>
    </row>
    <row r="10" spans="2:7" ht="11.25" customHeight="1" x14ac:dyDescent="0.25">
      <c r="B10" s="974" t="s">
        <v>445</v>
      </c>
      <c r="C10" s="723" t="s">
        <v>466</v>
      </c>
      <c r="D10" s="724">
        <v>2353</v>
      </c>
      <c r="E10" s="740">
        <f>SUM(D10/D8*100)</f>
        <v>2.8833664191358479</v>
      </c>
      <c r="F10" s="725">
        <v>66</v>
      </c>
      <c r="G10" s="726">
        <v>298</v>
      </c>
    </row>
    <row r="11" spans="2:7" ht="12.75" customHeight="1" x14ac:dyDescent="0.25">
      <c r="B11" s="969"/>
      <c r="C11" s="718" t="s">
        <v>467</v>
      </c>
      <c r="D11" s="719">
        <v>973</v>
      </c>
      <c r="E11" s="741"/>
      <c r="F11" s="370">
        <v>27</v>
      </c>
      <c r="G11" s="721" t="s">
        <v>128</v>
      </c>
    </row>
    <row r="12" spans="2:7" ht="12" customHeight="1" x14ac:dyDescent="0.25">
      <c r="B12" s="961" t="s">
        <v>446</v>
      </c>
      <c r="C12" s="727" t="s">
        <v>466</v>
      </c>
      <c r="D12" s="728">
        <v>155</v>
      </c>
      <c r="E12" s="742">
        <f>SUM(D12/D8*100)</f>
        <v>0.1899370144352131</v>
      </c>
      <c r="F12" s="729">
        <v>14</v>
      </c>
      <c r="G12" s="730">
        <v>48</v>
      </c>
    </row>
    <row r="13" spans="2:7" ht="12.75" customHeight="1" x14ac:dyDescent="0.25">
      <c r="B13" s="969"/>
      <c r="C13" s="718" t="s">
        <v>467</v>
      </c>
      <c r="D13" s="346">
        <v>33</v>
      </c>
      <c r="E13" s="741"/>
      <c r="F13" s="348">
        <v>2</v>
      </c>
      <c r="G13" s="582" t="s">
        <v>128</v>
      </c>
    </row>
    <row r="14" spans="2:7" ht="13.5" customHeight="1" x14ac:dyDescent="0.25">
      <c r="B14" s="961" t="s">
        <v>447</v>
      </c>
      <c r="C14" s="727" t="s">
        <v>466</v>
      </c>
      <c r="D14" s="728">
        <v>13131</v>
      </c>
      <c r="E14" s="742">
        <f>SUM(D14/D8*100)</f>
        <v>16.090728622895377</v>
      </c>
      <c r="F14" s="729">
        <v>952</v>
      </c>
      <c r="G14" s="730">
        <v>7160</v>
      </c>
    </row>
    <row r="15" spans="2:7" ht="14.25" customHeight="1" x14ac:dyDescent="0.25">
      <c r="B15" s="969"/>
      <c r="C15" s="718" t="s">
        <v>467</v>
      </c>
      <c r="D15" s="346">
        <v>6222</v>
      </c>
      <c r="E15" s="741"/>
      <c r="F15" s="348">
        <v>463</v>
      </c>
      <c r="G15" s="582" t="s">
        <v>128</v>
      </c>
    </row>
    <row r="16" spans="2:7" ht="12.75" customHeight="1" x14ac:dyDescent="0.25">
      <c r="B16" s="970" t="s">
        <v>448</v>
      </c>
      <c r="C16" s="727" t="s">
        <v>466</v>
      </c>
      <c r="D16" s="728">
        <v>130</v>
      </c>
      <c r="E16" s="742">
        <f>SUM(D16/D8*100)</f>
        <v>0.15930201210695294</v>
      </c>
      <c r="F16" s="729">
        <v>14</v>
      </c>
      <c r="G16" s="730">
        <v>32</v>
      </c>
    </row>
    <row r="17" spans="2:7" ht="12" customHeight="1" x14ac:dyDescent="0.25">
      <c r="B17" s="969"/>
      <c r="C17" s="718" t="s">
        <v>467</v>
      </c>
      <c r="D17" s="346">
        <v>38</v>
      </c>
      <c r="E17" s="741"/>
      <c r="F17" s="348">
        <v>4</v>
      </c>
      <c r="G17" s="582" t="s">
        <v>128</v>
      </c>
    </row>
    <row r="18" spans="2:7" ht="12.75" customHeight="1" x14ac:dyDescent="0.25">
      <c r="B18" s="970" t="s">
        <v>449</v>
      </c>
      <c r="C18" s="727" t="s">
        <v>466</v>
      </c>
      <c r="D18" s="728">
        <v>515</v>
      </c>
      <c r="E18" s="742">
        <f>SUM(D18/D8*100)</f>
        <v>0.63108104796215969</v>
      </c>
      <c r="F18" s="729">
        <v>16</v>
      </c>
      <c r="G18" s="730">
        <v>300</v>
      </c>
    </row>
    <row r="19" spans="2:7" ht="12" customHeight="1" x14ac:dyDescent="0.25">
      <c r="B19" s="969"/>
      <c r="C19" s="718" t="s">
        <v>467</v>
      </c>
      <c r="D19" s="346">
        <v>168</v>
      </c>
      <c r="E19" s="741"/>
      <c r="F19" s="348">
        <v>7</v>
      </c>
      <c r="G19" s="582" t="s">
        <v>128</v>
      </c>
    </row>
    <row r="20" spans="2:7" ht="12.75" customHeight="1" x14ac:dyDescent="0.25">
      <c r="B20" s="961" t="s">
        <v>450</v>
      </c>
      <c r="C20" s="727" t="s">
        <v>466</v>
      </c>
      <c r="D20" s="728">
        <v>7421</v>
      </c>
      <c r="E20" s="742">
        <f>SUM(D20/D8*100)</f>
        <v>9.0936940911207511</v>
      </c>
      <c r="F20" s="729">
        <v>308</v>
      </c>
      <c r="G20" s="730">
        <v>6261</v>
      </c>
    </row>
    <row r="21" spans="2:7" ht="12.75" customHeight="1" x14ac:dyDescent="0.25">
      <c r="B21" s="969"/>
      <c r="C21" s="718" t="s">
        <v>467</v>
      </c>
      <c r="D21" s="346">
        <v>1121</v>
      </c>
      <c r="E21" s="741"/>
      <c r="F21" s="348">
        <v>65</v>
      </c>
      <c r="G21" s="582" t="s">
        <v>128</v>
      </c>
    </row>
    <row r="22" spans="2:7" ht="12.75" customHeight="1" x14ac:dyDescent="0.25">
      <c r="B22" s="961" t="s">
        <v>451</v>
      </c>
      <c r="C22" s="727" t="s">
        <v>466</v>
      </c>
      <c r="D22" s="728">
        <v>13969</v>
      </c>
      <c r="E22" s="742">
        <f>SUM(D22/D8*100)</f>
        <v>17.117613900938654</v>
      </c>
      <c r="F22" s="729">
        <v>876</v>
      </c>
      <c r="G22" s="731">
        <v>5667</v>
      </c>
    </row>
    <row r="23" spans="2:7" ht="11.25" customHeight="1" x14ac:dyDescent="0.25">
      <c r="B23" s="962"/>
      <c r="C23" s="718" t="s">
        <v>467</v>
      </c>
      <c r="D23" s="346">
        <v>9826</v>
      </c>
      <c r="E23" s="741"/>
      <c r="F23" s="348">
        <v>638</v>
      </c>
      <c r="G23" s="582" t="s">
        <v>128</v>
      </c>
    </row>
    <row r="24" spans="2:7" ht="12" customHeight="1" x14ac:dyDescent="0.25">
      <c r="B24" s="961" t="s">
        <v>452</v>
      </c>
      <c r="C24" s="727" t="s">
        <v>466</v>
      </c>
      <c r="D24" s="728">
        <v>2656</v>
      </c>
      <c r="E24" s="742">
        <f>SUM(D24/D8*100)</f>
        <v>3.2546626473543609</v>
      </c>
      <c r="F24" s="732">
        <v>125</v>
      </c>
      <c r="G24" s="733">
        <v>1540</v>
      </c>
    </row>
    <row r="25" spans="2:7" ht="12.75" customHeight="1" x14ac:dyDescent="0.25">
      <c r="B25" s="962"/>
      <c r="C25" s="718" t="s">
        <v>467</v>
      </c>
      <c r="D25" s="131">
        <v>2177</v>
      </c>
      <c r="E25" s="743"/>
      <c r="F25" s="131">
        <v>102</v>
      </c>
      <c r="G25" s="735" t="s">
        <v>128</v>
      </c>
    </row>
    <row r="26" spans="2:7" x14ac:dyDescent="0.25">
      <c r="B26" s="961" t="s">
        <v>453</v>
      </c>
      <c r="C26" s="727" t="s">
        <v>466</v>
      </c>
      <c r="D26" s="736">
        <v>1930</v>
      </c>
      <c r="E26" s="742">
        <f>SUM(D26/D8*100)</f>
        <v>2.3650221797416857</v>
      </c>
      <c r="F26" s="736">
        <v>131</v>
      </c>
      <c r="G26" s="737">
        <v>1512</v>
      </c>
    </row>
    <row r="27" spans="2:7" ht="12" customHeight="1" x14ac:dyDescent="0.25">
      <c r="B27" s="962"/>
      <c r="C27" s="718" t="s">
        <v>467</v>
      </c>
      <c r="D27" s="131">
        <v>660</v>
      </c>
      <c r="E27" s="743"/>
      <c r="F27" s="131">
        <v>39</v>
      </c>
      <c r="G27" s="735" t="s">
        <v>128</v>
      </c>
    </row>
    <row r="28" spans="2:7" ht="12" customHeight="1" x14ac:dyDescent="0.25">
      <c r="B28" s="963" t="s">
        <v>454</v>
      </c>
      <c r="C28" s="727" t="s">
        <v>466</v>
      </c>
      <c r="D28" s="736">
        <v>554</v>
      </c>
      <c r="E28" s="742">
        <f>SUM(D28/D8*100)</f>
        <v>0.67887165159424556</v>
      </c>
      <c r="F28" s="736">
        <v>55</v>
      </c>
      <c r="G28" s="737">
        <v>326</v>
      </c>
    </row>
    <row r="29" spans="2:7" ht="12.75" customHeight="1" x14ac:dyDescent="0.25">
      <c r="B29" s="962"/>
      <c r="C29" s="718" t="s">
        <v>467</v>
      </c>
      <c r="D29" s="131">
        <v>286</v>
      </c>
      <c r="E29" s="743"/>
      <c r="F29" s="131">
        <v>25</v>
      </c>
      <c r="G29" s="735" t="s">
        <v>128</v>
      </c>
    </row>
    <row r="30" spans="2:7" ht="12.75" customHeight="1" x14ac:dyDescent="0.25">
      <c r="B30" s="963" t="s">
        <v>475</v>
      </c>
      <c r="C30" s="727" t="s">
        <v>466</v>
      </c>
      <c r="D30" s="736">
        <v>896</v>
      </c>
      <c r="E30" s="742">
        <f>SUM(D30/D8*100)</f>
        <v>1.0979584834448446</v>
      </c>
      <c r="F30" s="736">
        <v>102</v>
      </c>
      <c r="G30" s="737">
        <v>325</v>
      </c>
    </row>
    <row r="31" spans="2:7" ht="12" customHeight="1" x14ac:dyDescent="0.25">
      <c r="B31" s="968"/>
      <c r="C31" s="718" t="s">
        <v>467</v>
      </c>
      <c r="D31" s="131">
        <v>683</v>
      </c>
      <c r="E31" s="743"/>
      <c r="F31" s="131">
        <v>88</v>
      </c>
      <c r="G31" s="735" t="s">
        <v>128</v>
      </c>
    </row>
    <row r="32" spans="2:7" ht="12" customHeight="1" x14ac:dyDescent="0.25">
      <c r="B32" s="967" t="s">
        <v>455</v>
      </c>
      <c r="C32" s="727" t="s">
        <v>466</v>
      </c>
      <c r="D32" s="736">
        <v>452</v>
      </c>
      <c r="E32" s="742">
        <f>SUM(D32/D8*100)</f>
        <v>0.55388084209494404</v>
      </c>
      <c r="F32" s="736">
        <v>31</v>
      </c>
      <c r="G32" s="737">
        <v>285</v>
      </c>
    </row>
    <row r="33" spans="2:7" ht="12.75" customHeight="1" x14ac:dyDescent="0.25">
      <c r="B33" s="962"/>
      <c r="C33" s="718" t="s">
        <v>467</v>
      </c>
      <c r="D33" s="131">
        <v>237</v>
      </c>
      <c r="E33" s="743"/>
      <c r="F33" s="131">
        <v>17</v>
      </c>
      <c r="G33" s="735" t="s">
        <v>128</v>
      </c>
    </row>
    <row r="34" spans="2:7" x14ac:dyDescent="0.25">
      <c r="B34" s="961" t="s">
        <v>456</v>
      </c>
      <c r="C34" s="727" t="s">
        <v>466</v>
      </c>
      <c r="D34" s="736">
        <v>1912</v>
      </c>
      <c r="E34" s="742">
        <f>SUM(D34/D8*100)</f>
        <v>2.3429649780653383</v>
      </c>
      <c r="F34" s="736">
        <v>94</v>
      </c>
      <c r="G34" s="737">
        <v>1304</v>
      </c>
    </row>
    <row r="35" spans="2:7" ht="12.75" customHeight="1" x14ac:dyDescent="0.25">
      <c r="B35" s="962"/>
      <c r="C35" s="718" t="s">
        <v>467</v>
      </c>
      <c r="D35" s="131">
        <v>1176</v>
      </c>
      <c r="E35" s="743"/>
      <c r="F35" s="131">
        <v>50</v>
      </c>
      <c r="G35" s="735" t="s">
        <v>128</v>
      </c>
    </row>
    <row r="36" spans="2:7" ht="12" customHeight="1" x14ac:dyDescent="0.25">
      <c r="B36" s="961" t="s">
        <v>457</v>
      </c>
      <c r="C36" s="727" t="s">
        <v>466</v>
      </c>
      <c r="D36" s="736">
        <v>3834</v>
      </c>
      <c r="E36" s="742">
        <f>SUM(D36/D8*100)</f>
        <v>4.698183957061981</v>
      </c>
      <c r="F36" s="736">
        <v>91</v>
      </c>
      <c r="G36" s="737">
        <v>2885</v>
      </c>
    </row>
    <row r="37" spans="2:7" ht="12.75" customHeight="1" x14ac:dyDescent="0.25">
      <c r="B37" s="962"/>
      <c r="C37" s="718" t="s">
        <v>467</v>
      </c>
      <c r="D37" s="131">
        <v>2145</v>
      </c>
      <c r="E37" s="743"/>
      <c r="F37" s="131">
        <v>53</v>
      </c>
      <c r="G37" s="735" t="s">
        <v>128</v>
      </c>
    </row>
    <row r="38" spans="2:7" ht="12.75" customHeight="1" x14ac:dyDescent="0.25">
      <c r="B38" s="961" t="s">
        <v>458</v>
      </c>
      <c r="C38" s="727" t="s">
        <v>466</v>
      </c>
      <c r="D38" s="736">
        <v>3225</v>
      </c>
      <c r="E38" s="742">
        <f>SUM(D38/D8*100)</f>
        <v>3.9519153003455627</v>
      </c>
      <c r="F38" s="736">
        <v>46</v>
      </c>
      <c r="G38" s="737">
        <v>2507</v>
      </c>
    </row>
    <row r="39" spans="2:7" ht="12.75" customHeight="1" x14ac:dyDescent="0.25">
      <c r="B39" s="962"/>
      <c r="C39" s="718" t="s">
        <v>467</v>
      </c>
      <c r="D39" s="131">
        <v>1282</v>
      </c>
      <c r="E39" s="743"/>
      <c r="F39" s="131">
        <v>20</v>
      </c>
      <c r="G39" s="735" t="s">
        <v>128</v>
      </c>
    </row>
    <row r="40" spans="2:7" ht="12" customHeight="1" x14ac:dyDescent="0.25">
      <c r="B40" s="961" t="s">
        <v>459</v>
      </c>
      <c r="C40" s="727" t="s">
        <v>466</v>
      </c>
      <c r="D40" s="736">
        <v>2272</v>
      </c>
      <c r="E40" s="742">
        <f>SUM(D40/D8*100)</f>
        <v>2.7841090115922849</v>
      </c>
      <c r="F40" s="736">
        <v>60</v>
      </c>
      <c r="G40" s="737">
        <v>966</v>
      </c>
    </row>
    <row r="41" spans="2:7" ht="12.75" customHeight="1" x14ac:dyDescent="0.25">
      <c r="B41" s="962"/>
      <c r="C41" s="718" t="s">
        <v>467</v>
      </c>
      <c r="D41" s="131">
        <v>1898</v>
      </c>
      <c r="E41" s="743"/>
      <c r="F41" s="131">
        <v>46</v>
      </c>
      <c r="G41" s="735" t="s">
        <v>128</v>
      </c>
    </row>
    <row r="42" spans="2:7" ht="12.75" customHeight="1" x14ac:dyDescent="0.25">
      <c r="B42" s="961" t="s">
        <v>460</v>
      </c>
      <c r="C42" s="727" t="s">
        <v>466</v>
      </c>
      <c r="D42" s="736">
        <v>1836</v>
      </c>
      <c r="E42" s="742">
        <f>SUM(D42/D8*100)</f>
        <v>2.2498345709874275</v>
      </c>
      <c r="F42" s="736">
        <v>58</v>
      </c>
      <c r="G42" s="737">
        <v>1567</v>
      </c>
    </row>
    <row r="43" spans="2:7" ht="12.75" customHeight="1" x14ac:dyDescent="0.25">
      <c r="B43" s="962"/>
      <c r="C43" s="718" t="s">
        <v>467</v>
      </c>
      <c r="D43" s="131">
        <v>1494</v>
      </c>
      <c r="E43" s="743"/>
      <c r="F43" s="131">
        <v>43</v>
      </c>
      <c r="G43" s="735" t="s">
        <v>128</v>
      </c>
    </row>
    <row r="44" spans="2:7" ht="12.75" customHeight="1" x14ac:dyDescent="0.25">
      <c r="B44" s="961" t="s">
        <v>461</v>
      </c>
      <c r="C44" s="727" t="s">
        <v>466</v>
      </c>
      <c r="D44" s="736">
        <v>658</v>
      </c>
      <c r="E44" s="742">
        <f>SUM(D44/D8*100)</f>
        <v>0.80631326127980785</v>
      </c>
      <c r="F44" s="736">
        <v>24</v>
      </c>
      <c r="G44" s="737">
        <v>344</v>
      </c>
    </row>
    <row r="45" spans="2:7" ht="11.25" customHeight="1" x14ac:dyDescent="0.25">
      <c r="B45" s="962"/>
      <c r="C45" s="718" t="s">
        <v>467</v>
      </c>
      <c r="D45" s="131">
        <v>419</v>
      </c>
      <c r="E45" s="743"/>
      <c r="F45" s="131">
        <v>20</v>
      </c>
      <c r="G45" s="735" t="s">
        <v>128</v>
      </c>
    </row>
    <row r="46" spans="2:7" ht="12.75" customHeight="1" x14ac:dyDescent="0.25">
      <c r="B46" s="961" t="s">
        <v>462</v>
      </c>
      <c r="C46" s="727" t="s">
        <v>466</v>
      </c>
      <c r="D46" s="736">
        <v>4065</v>
      </c>
      <c r="E46" s="742">
        <f>SUM(D46/D8*100)</f>
        <v>4.9812513785751049</v>
      </c>
      <c r="F46" s="736">
        <v>119</v>
      </c>
      <c r="G46" s="737">
        <v>993</v>
      </c>
    </row>
    <row r="47" spans="2:7" ht="12.75" customHeight="1" x14ac:dyDescent="0.25">
      <c r="B47" s="962"/>
      <c r="C47" s="718" t="s">
        <v>467</v>
      </c>
      <c r="D47" s="131">
        <v>2632</v>
      </c>
      <c r="E47" s="743"/>
      <c r="F47" s="131">
        <v>90</v>
      </c>
      <c r="G47" s="735" t="s">
        <v>128</v>
      </c>
    </row>
    <row r="48" spans="2:7" ht="13.5" customHeight="1" x14ac:dyDescent="0.25">
      <c r="B48" s="961" t="s">
        <v>463</v>
      </c>
      <c r="C48" s="727" t="s">
        <v>466</v>
      </c>
      <c r="D48" s="736">
        <v>822</v>
      </c>
      <c r="E48" s="742">
        <f>SUM(D48/D8*100)</f>
        <v>1.0072788765531946</v>
      </c>
      <c r="F48" s="736">
        <v>9</v>
      </c>
      <c r="G48" s="737">
        <v>10</v>
      </c>
    </row>
    <row r="49" spans="2:7" ht="12.75" customHeight="1" x14ac:dyDescent="0.25">
      <c r="B49" s="962"/>
      <c r="C49" s="718" t="s">
        <v>467</v>
      </c>
      <c r="D49" s="131">
        <v>509</v>
      </c>
      <c r="E49" s="743"/>
      <c r="F49" s="131">
        <v>8</v>
      </c>
      <c r="G49" s="735" t="s">
        <v>128</v>
      </c>
    </row>
    <row r="50" spans="2:7" ht="12" customHeight="1" x14ac:dyDescent="0.25">
      <c r="B50" s="961" t="s">
        <v>464</v>
      </c>
      <c r="C50" s="727" t="s">
        <v>466</v>
      </c>
      <c r="D50" s="736">
        <v>2</v>
      </c>
      <c r="E50" s="742">
        <f>SUM(D50/D8*100)</f>
        <v>2.450800186260814E-3</v>
      </c>
      <c r="F50" s="736">
        <v>0</v>
      </c>
      <c r="G50" s="737">
        <v>0</v>
      </c>
    </row>
    <row r="51" spans="2:7" ht="12.75" customHeight="1" x14ac:dyDescent="0.25">
      <c r="B51" s="962"/>
      <c r="C51" s="718" t="s">
        <v>467</v>
      </c>
      <c r="D51" s="131">
        <v>1</v>
      </c>
      <c r="E51" s="743"/>
      <c r="F51" s="131">
        <v>0</v>
      </c>
      <c r="G51" s="735" t="s">
        <v>128</v>
      </c>
    </row>
    <row r="52" spans="2:7" ht="12" customHeight="1" x14ac:dyDescent="0.25">
      <c r="B52" s="961" t="s">
        <v>465</v>
      </c>
      <c r="C52" s="727" t="s">
        <v>466</v>
      </c>
      <c r="D52" s="736">
        <v>5828</v>
      </c>
      <c r="E52" s="742">
        <f>SUM(D52/D8*100)</f>
        <v>7.1416317427640124</v>
      </c>
      <c r="F52" s="736">
        <v>102</v>
      </c>
      <c r="G52" s="738" t="s">
        <v>128</v>
      </c>
    </row>
    <row r="53" spans="2:7" x14ac:dyDescent="0.25">
      <c r="B53" s="962"/>
      <c r="C53" s="718" t="s">
        <v>467</v>
      </c>
      <c r="D53" s="131">
        <v>2871</v>
      </c>
      <c r="E53" s="743"/>
      <c r="F53" s="131">
        <v>51</v>
      </c>
      <c r="G53" s="735" t="s">
        <v>128</v>
      </c>
    </row>
    <row r="54" spans="2:7" ht="12.75" customHeight="1" x14ac:dyDescent="0.25">
      <c r="B54" s="961" t="s">
        <v>468</v>
      </c>
      <c r="C54" s="727" t="s">
        <v>466</v>
      </c>
      <c r="D54" s="736">
        <v>68616</v>
      </c>
      <c r="E54" s="742">
        <f>SUM(D54/D8*100)</f>
        <v>84.08205279023602</v>
      </c>
      <c r="F54" s="736">
        <v>3293</v>
      </c>
      <c r="G54" s="737">
        <v>34330</v>
      </c>
    </row>
    <row r="55" spans="2:7" ht="12" customHeight="1" x14ac:dyDescent="0.25">
      <c r="B55" s="962"/>
      <c r="C55" s="718" t="s">
        <v>467</v>
      </c>
      <c r="D55" s="131">
        <v>36851</v>
      </c>
      <c r="E55" s="743"/>
      <c r="F55" s="131">
        <v>1858</v>
      </c>
      <c r="G55" s="735" t="s">
        <v>128</v>
      </c>
    </row>
    <row r="56" spans="2:7" ht="12" customHeight="1" x14ac:dyDescent="0.25">
      <c r="B56" s="961" t="s">
        <v>469</v>
      </c>
      <c r="C56" s="727" t="s">
        <v>466</v>
      </c>
      <c r="D56" s="736">
        <v>12990</v>
      </c>
      <c r="E56" s="742">
        <f>SUM(D56/D8*100)</f>
        <v>15.917947209763989</v>
      </c>
      <c r="F56" s="736">
        <v>0</v>
      </c>
      <c r="G56" s="738" t="s">
        <v>128</v>
      </c>
    </row>
    <row r="57" spans="2:7" ht="12.75" customHeight="1" x14ac:dyDescent="0.25">
      <c r="B57" s="962"/>
      <c r="C57" s="718" t="s">
        <v>467</v>
      </c>
      <c r="D57" s="131">
        <v>8325</v>
      </c>
      <c r="E57" s="743"/>
      <c r="F57" s="131">
        <v>0</v>
      </c>
      <c r="G57" s="735" t="s">
        <v>128</v>
      </c>
    </row>
    <row r="58" spans="2:7" ht="12.75" customHeight="1" x14ac:dyDescent="0.25">
      <c r="B58" s="963" t="s">
        <v>470</v>
      </c>
      <c r="C58" s="727" t="s">
        <v>466</v>
      </c>
      <c r="D58" s="736">
        <v>81606</v>
      </c>
      <c r="E58" s="742">
        <f>SUM(D58/D8*100)</f>
        <v>100</v>
      </c>
      <c r="F58" s="736">
        <v>3293</v>
      </c>
      <c r="G58" s="737">
        <v>34330</v>
      </c>
    </row>
    <row r="59" spans="2:7" ht="12.75" customHeight="1" thickBot="1" x14ac:dyDescent="0.3">
      <c r="B59" s="964"/>
      <c r="C59" s="720" t="s">
        <v>467</v>
      </c>
      <c r="D59" s="134">
        <v>45176</v>
      </c>
      <c r="E59" s="744"/>
      <c r="F59" s="134">
        <v>1858</v>
      </c>
      <c r="G59" s="739" t="s">
        <v>128</v>
      </c>
    </row>
  </sheetData>
  <mergeCells count="30">
    <mergeCell ref="B3:G3"/>
    <mergeCell ref="B4:G4"/>
    <mergeCell ref="B2:G2"/>
    <mergeCell ref="E6:E7"/>
    <mergeCell ref="B10:B11"/>
    <mergeCell ref="B24:B25"/>
    <mergeCell ref="B26:B27"/>
    <mergeCell ref="B28:B29"/>
    <mergeCell ref="B30:B31"/>
    <mergeCell ref="B12:B13"/>
    <mergeCell ref="B14:B15"/>
    <mergeCell ref="B16:B17"/>
    <mergeCell ref="B18:B19"/>
    <mergeCell ref="B20:B21"/>
    <mergeCell ref="B52:B53"/>
    <mergeCell ref="B54:B55"/>
    <mergeCell ref="B56:B57"/>
    <mergeCell ref="B58:B59"/>
    <mergeCell ref="C6:C7"/>
    <mergeCell ref="B42:B43"/>
    <mergeCell ref="B44:B45"/>
    <mergeCell ref="B46:B47"/>
    <mergeCell ref="B48:B49"/>
    <mergeCell ref="B50:B51"/>
    <mergeCell ref="B32:B33"/>
    <mergeCell ref="B34:B35"/>
    <mergeCell ref="B36:B37"/>
    <mergeCell ref="B38:B39"/>
    <mergeCell ref="B40:B41"/>
    <mergeCell ref="B22:B23"/>
  </mergeCells>
  <printOptions horizontalCentered="1"/>
  <pageMargins left="0" right="0" top="1.3779527559055118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33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10.5703125" style="11" customWidth="1"/>
    <col min="5" max="5" width="13.42578125" style="11" customWidth="1"/>
    <col min="6" max="6" width="10.85546875" style="11" customWidth="1"/>
    <col min="7" max="7" width="10.28515625" style="11" customWidth="1"/>
    <col min="8" max="8" width="13" style="11" customWidth="1"/>
    <col min="9" max="9" width="10.28515625" style="11" customWidth="1"/>
    <col min="10" max="16384" width="9.140625" style="11"/>
  </cols>
  <sheetData>
    <row r="1" spans="2:9" ht="12.75" customHeight="1" x14ac:dyDescent="0.25"/>
    <row r="2" spans="2:9" x14ac:dyDescent="0.25">
      <c r="B2" s="11" t="s">
        <v>310</v>
      </c>
    </row>
    <row r="3" spans="2:9" x14ac:dyDescent="0.25">
      <c r="B3" s="11" t="s">
        <v>335</v>
      </c>
    </row>
    <row r="4" spans="2:9" ht="15" customHeight="1" thickBot="1" x14ac:dyDescent="0.3"/>
    <row r="5" spans="2:9" ht="33.75" customHeight="1" x14ac:dyDescent="0.25">
      <c r="B5" s="821" t="s">
        <v>149</v>
      </c>
      <c r="C5" s="823" t="s">
        <v>151</v>
      </c>
      <c r="D5" s="824"/>
      <c r="E5" s="825"/>
      <c r="F5" s="823" t="s">
        <v>152</v>
      </c>
      <c r="G5" s="824"/>
      <c r="H5" s="825"/>
    </row>
    <row r="6" spans="2:9" ht="33.75" customHeight="1" thickBot="1" x14ac:dyDescent="0.3">
      <c r="B6" s="822"/>
      <c r="C6" s="28" t="s">
        <v>354</v>
      </c>
      <c r="D6" s="27" t="s">
        <v>376</v>
      </c>
      <c r="E6" s="29" t="s">
        <v>154</v>
      </c>
      <c r="F6" s="28" t="s">
        <v>377</v>
      </c>
      <c r="G6" s="27" t="s">
        <v>376</v>
      </c>
      <c r="H6" s="29" t="s">
        <v>153</v>
      </c>
    </row>
    <row r="7" spans="2:9" ht="43.5" customHeight="1" x14ac:dyDescent="0.25">
      <c r="B7" s="32" t="s">
        <v>26</v>
      </c>
      <c r="C7" s="34">
        <f>SUM(C8:C32)</f>
        <v>90972</v>
      </c>
      <c r="D7" s="33">
        <f>SUM(D8:D32)</f>
        <v>81606</v>
      </c>
      <c r="E7" s="35">
        <f>SUM(D7-C7)</f>
        <v>-9366</v>
      </c>
      <c r="F7" s="37">
        <v>9.6999999999999993</v>
      </c>
      <c r="G7" s="36">
        <v>8.6999999999999993</v>
      </c>
      <c r="H7" s="38">
        <f>SUM(G7-F7)</f>
        <v>-1</v>
      </c>
      <c r="I7" s="163"/>
    </row>
    <row r="8" spans="2:9" ht="16.5" customHeight="1" x14ac:dyDescent="0.25">
      <c r="B8" s="12" t="s">
        <v>27</v>
      </c>
      <c r="C8" s="14">
        <v>1323</v>
      </c>
      <c r="D8" s="13">
        <v>1128</v>
      </c>
      <c r="E8" s="15">
        <f t="shared" ref="E8:E32" si="0">SUM(D8-C8)</f>
        <v>-195</v>
      </c>
      <c r="F8" s="17">
        <v>15.3</v>
      </c>
      <c r="G8" s="16">
        <v>13.3</v>
      </c>
      <c r="H8" s="18">
        <f>SUM(G8-F8)</f>
        <v>-2</v>
      </c>
      <c r="I8" s="163"/>
    </row>
    <row r="9" spans="2:9" ht="21" customHeight="1" x14ac:dyDescent="0.25">
      <c r="B9" s="12" t="s">
        <v>28</v>
      </c>
      <c r="C9" s="14">
        <v>4773</v>
      </c>
      <c r="D9" s="13">
        <v>4145</v>
      </c>
      <c r="E9" s="15">
        <f t="shared" si="0"/>
        <v>-628</v>
      </c>
      <c r="F9" s="17">
        <v>16.7</v>
      </c>
      <c r="G9" s="16">
        <v>14.8</v>
      </c>
      <c r="H9" s="18">
        <f t="shared" ref="H9:H32" si="1">SUM(G9-F9)</f>
        <v>-1.8999999999999986</v>
      </c>
      <c r="I9" s="163"/>
    </row>
    <row r="10" spans="2:9" ht="18" customHeight="1" x14ac:dyDescent="0.25">
      <c r="B10" s="12" t="s">
        <v>29</v>
      </c>
      <c r="C10" s="14">
        <v>4138</v>
      </c>
      <c r="D10" s="13">
        <v>3652</v>
      </c>
      <c r="E10" s="15">
        <f t="shared" si="0"/>
        <v>-486</v>
      </c>
      <c r="F10" s="17">
        <v>6.9</v>
      </c>
      <c r="G10" s="16">
        <v>6.1</v>
      </c>
      <c r="H10" s="18">
        <f t="shared" si="1"/>
        <v>-0.80000000000000071</v>
      </c>
      <c r="I10" s="163"/>
    </row>
    <row r="11" spans="2:9" ht="15.75" customHeight="1" x14ac:dyDescent="0.25">
      <c r="B11" s="12" t="s">
        <v>30</v>
      </c>
      <c r="C11" s="14">
        <v>7025</v>
      </c>
      <c r="D11" s="13">
        <v>6394</v>
      </c>
      <c r="E11" s="15">
        <f t="shared" si="0"/>
        <v>-631</v>
      </c>
      <c r="F11" s="17">
        <v>13.3</v>
      </c>
      <c r="G11" s="16">
        <v>12.1</v>
      </c>
      <c r="H11" s="18">
        <f t="shared" si="1"/>
        <v>-1.2000000000000011</v>
      </c>
      <c r="I11" s="163"/>
    </row>
    <row r="12" spans="2:9" ht="16.5" customHeight="1" x14ac:dyDescent="0.25">
      <c r="B12" s="12" t="s">
        <v>31</v>
      </c>
      <c r="C12" s="14">
        <v>5748</v>
      </c>
      <c r="D12" s="13">
        <v>5063</v>
      </c>
      <c r="E12" s="15">
        <f t="shared" si="0"/>
        <v>-685</v>
      </c>
      <c r="F12" s="17">
        <v>10.9</v>
      </c>
      <c r="G12" s="16">
        <v>9.6999999999999993</v>
      </c>
      <c r="H12" s="18">
        <f t="shared" si="1"/>
        <v>-1.2000000000000011</v>
      </c>
      <c r="I12" s="163"/>
    </row>
    <row r="13" spans="2:9" ht="15.75" customHeight="1" x14ac:dyDescent="0.25">
      <c r="B13" s="12" t="s">
        <v>32</v>
      </c>
      <c r="C13" s="14">
        <v>2324</v>
      </c>
      <c r="D13" s="13">
        <v>1937</v>
      </c>
      <c r="E13" s="15">
        <f t="shared" si="0"/>
        <v>-387</v>
      </c>
      <c r="F13" s="17">
        <v>9.8000000000000007</v>
      </c>
      <c r="G13" s="16">
        <v>8.1999999999999993</v>
      </c>
      <c r="H13" s="18">
        <f t="shared" si="1"/>
        <v>-1.6000000000000014</v>
      </c>
      <c r="I13" s="163"/>
    </row>
    <row r="14" spans="2:9" x14ac:dyDescent="0.25">
      <c r="B14" s="12" t="s">
        <v>33</v>
      </c>
      <c r="C14" s="14">
        <v>2608</v>
      </c>
      <c r="D14" s="13">
        <v>2109</v>
      </c>
      <c r="E14" s="15">
        <f t="shared" si="0"/>
        <v>-499</v>
      </c>
      <c r="F14" s="17">
        <v>7.3</v>
      </c>
      <c r="G14" s="16">
        <v>5.9</v>
      </c>
      <c r="H14" s="18">
        <f t="shared" si="1"/>
        <v>-1.3999999999999995</v>
      </c>
      <c r="I14" s="163"/>
    </row>
    <row r="15" spans="2:9" x14ac:dyDescent="0.25">
      <c r="B15" s="12" t="s">
        <v>34</v>
      </c>
      <c r="C15" s="14">
        <v>2026</v>
      </c>
      <c r="D15" s="13">
        <v>1666</v>
      </c>
      <c r="E15" s="15">
        <f t="shared" si="0"/>
        <v>-360</v>
      </c>
      <c r="F15" s="17">
        <v>17.600000000000001</v>
      </c>
      <c r="G15" s="16">
        <v>14.9</v>
      </c>
      <c r="H15" s="18">
        <f t="shared" si="1"/>
        <v>-2.7000000000000011</v>
      </c>
      <c r="I15" s="163"/>
    </row>
    <row r="16" spans="2:9" ht="16.5" customHeight="1" x14ac:dyDescent="0.25">
      <c r="B16" s="12" t="s">
        <v>35</v>
      </c>
      <c r="C16" s="14">
        <v>3993</v>
      </c>
      <c r="D16" s="13">
        <v>3657</v>
      </c>
      <c r="E16" s="15">
        <f t="shared" si="0"/>
        <v>-336</v>
      </c>
      <c r="F16" s="17">
        <v>14.4</v>
      </c>
      <c r="G16" s="16">
        <v>13.3</v>
      </c>
      <c r="H16" s="18">
        <f t="shared" si="1"/>
        <v>-1.0999999999999996</v>
      </c>
      <c r="I16" s="163"/>
    </row>
    <row r="17" spans="2:9" x14ac:dyDescent="0.25">
      <c r="B17" s="12" t="s">
        <v>36</v>
      </c>
      <c r="C17" s="14">
        <v>2402</v>
      </c>
      <c r="D17" s="13">
        <v>1996</v>
      </c>
      <c r="E17" s="15">
        <f t="shared" si="0"/>
        <v>-406</v>
      </c>
      <c r="F17" s="17">
        <v>10</v>
      </c>
      <c r="G17" s="16">
        <v>8.4</v>
      </c>
      <c r="H17" s="18">
        <f t="shared" si="1"/>
        <v>-1.5999999999999996</v>
      </c>
      <c r="I17" s="163"/>
    </row>
    <row r="18" spans="2:9" x14ac:dyDescent="0.25">
      <c r="B18" s="12" t="s">
        <v>37</v>
      </c>
      <c r="C18" s="14">
        <v>3580</v>
      </c>
      <c r="D18" s="13">
        <v>3212</v>
      </c>
      <c r="E18" s="15">
        <f t="shared" si="0"/>
        <v>-368</v>
      </c>
      <c r="F18" s="17">
        <v>11.5</v>
      </c>
      <c r="G18" s="16">
        <v>10.4</v>
      </c>
      <c r="H18" s="18">
        <f t="shared" si="1"/>
        <v>-1.0999999999999996</v>
      </c>
      <c r="I18" s="163"/>
    </row>
    <row r="19" spans="2:9" x14ac:dyDescent="0.25">
      <c r="B19" s="12" t="s">
        <v>38</v>
      </c>
      <c r="C19" s="14">
        <v>3618</v>
      </c>
      <c r="D19" s="13">
        <v>3220</v>
      </c>
      <c r="E19" s="15">
        <f t="shared" si="0"/>
        <v>-398</v>
      </c>
      <c r="F19" s="17">
        <v>5.6</v>
      </c>
      <c r="G19" s="16">
        <v>4.9000000000000004</v>
      </c>
      <c r="H19" s="18">
        <f t="shared" si="1"/>
        <v>-0.69999999999999929</v>
      </c>
      <c r="I19" s="163"/>
    </row>
    <row r="20" spans="2:9" x14ac:dyDescent="0.25">
      <c r="B20" s="12" t="s">
        <v>39</v>
      </c>
      <c r="C20" s="14">
        <v>4068</v>
      </c>
      <c r="D20" s="13">
        <v>3687</v>
      </c>
      <c r="E20" s="15">
        <f t="shared" si="0"/>
        <v>-381</v>
      </c>
      <c r="F20" s="17">
        <v>17.600000000000001</v>
      </c>
      <c r="G20" s="16">
        <v>16.100000000000001</v>
      </c>
      <c r="H20" s="18">
        <f t="shared" si="1"/>
        <v>-1.5</v>
      </c>
      <c r="I20" s="163"/>
    </row>
    <row r="21" spans="2:9" x14ac:dyDescent="0.25">
      <c r="B21" s="19" t="s">
        <v>40</v>
      </c>
      <c r="C21" s="14">
        <v>4068</v>
      </c>
      <c r="D21" s="13">
        <v>3734</v>
      </c>
      <c r="E21" s="15">
        <f t="shared" si="0"/>
        <v>-334</v>
      </c>
      <c r="F21" s="17">
        <v>14.8</v>
      </c>
      <c r="G21" s="16">
        <v>13.6</v>
      </c>
      <c r="H21" s="18">
        <f t="shared" si="1"/>
        <v>-1.2000000000000011</v>
      </c>
      <c r="I21" s="163"/>
    </row>
    <row r="22" spans="2:9" x14ac:dyDescent="0.25">
      <c r="B22" s="19" t="s">
        <v>41</v>
      </c>
      <c r="C22" s="14">
        <v>4663</v>
      </c>
      <c r="D22" s="13">
        <v>3897</v>
      </c>
      <c r="E22" s="15">
        <f t="shared" si="0"/>
        <v>-766</v>
      </c>
      <c r="F22" s="17">
        <v>13.9</v>
      </c>
      <c r="G22" s="16">
        <v>11.8</v>
      </c>
      <c r="H22" s="18">
        <f t="shared" si="1"/>
        <v>-2.0999999999999996</v>
      </c>
      <c r="I22" s="163"/>
    </row>
    <row r="23" spans="2:9" x14ac:dyDescent="0.25">
      <c r="B23" s="19" t="s">
        <v>42</v>
      </c>
      <c r="C23" s="14">
        <v>3535</v>
      </c>
      <c r="D23" s="13">
        <v>3393</v>
      </c>
      <c r="E23" s="15">
        <f t="shared" si="0"/>
        <v>-142</v>
      </c>
      <c r="F23" s="17">
        <v>12.4</v>
      </c>
      <c r="G23" s="16">
        <v>11.9</v>
      </c>
      <c r="H23" s="18">
        <f t="shared" si="1"/>
        <v>-0.5</v>
      </c>
      <c r="I23" s="163"/>
    </row>
    <row r="24" spans="2:9" x14ac:dyDescent="0.25">
      <c r="B24" s="19" t="s">
        <v>43</v>
      </c>
      <c r="C24" s="14">
        <v>6604</v>
      </c>
      <c r="D24" s="13">
        <v>6125</v>
      </c>
      <c r="E24" s="15">
        <f t="shared" si="0"/>
        <v>-479</v>
      </c>
      <c r="F24" s="17">
        <v>9.5</v>
      </c>
      <c r="G24" s="16">
        <v>8.8000000000000007</v>
      </c>
      <c r="H24" s="18">
        <f t="shared" si="1"/>
        <v>-0.69999999999999929</v>
      </c>
      <c r="I24" s="163"/>
    </row>
    <row r="25" spans="2:9" x14ac:dyDescent="0.25">
      <c r="B25" s="19" t="s">
        <v>44</v>
      </c>
      <c r="C25" s="14">
        <v>3003</v>
      </c>
      <c r="D25" s="13">
        <v>2748</v>
      </c>
      <c r="E25" s="15">
        <f t="shared" si="0"/>
        <v>-255</v>
      </c>
      <c r="F25" s="17">
        <v>7.2</v>
      </c>
      <c r="G25" s="16">
        <v>6.6</v>
      </c>
      <c r="H25" s="18">
        <f t="shared" si="1"/>
        <v>-0.60000000000000053</v>
      </c>
      <c r="I25" s="163"/>
    </row>
    <row r="26" spans="2:9" x14ac:dyDescent="0.25">
      <c r="B26" s="19" t="s">
        <v>45</v>
      </c>
      <c r="C26" s="14">
        <v>2668</v>
      </c>
      <c r="D26" s="13">
        <v>2354</v>
      </c>
      <c r="E26" s="15">
        <f t="shared" si="0"/>
        <v>-314</v>
      </c>
      <c r="F26" s="17">
        <v>6</v>
      </c>
      <c r="G26" s="16">
        <v>5.2</v>
      </c>
      <c r="H26" s="18">
        <f t="shared" si="1"/>
        <v>-0.79999999999999982</v>
      </c>
      <c r="I26" s="163"/>
    </row>
    <row r="27" spans="2:9" x14ac:dyDescent="0.25">
      <c r="B27" s="19" t="s">
        <v>46</v>
      </c>
      <c r="C27" s="14">
        <v>4021</v>
      </c>
      <c r="D27" s="13">
        <v>3672</v>
      </c>
      <c r="E27" s="15">
        <f t="shared" si="0"/>
        <v>-349</v>
      </c>
      <c r="F27" s="17">
        <v>15.2</v>
      </c>
      <c r="G27" s="16">
        <v>14</v>
      </c>
      <c r="H27" s="18">
        <f t="shared" si="1"/>
        <v>-1.1999999999999993</v>
      </c>
      <c r="I27" s="163"/>
    </row>
    <row r="28" spans="2:9" x14ac:dyDescent="0.25">
      <c r="B28" s="19" t="s">
        <v>47</v>
      </c>
      <c r="C28" s="14">
        <v>1803</v>
      </c>
      <c r="D28" s="13">
        <v>1528</v>
      </c>
      <c r="E28" s="15">
        <f t="shared" si="0"/>
        <v>-275</v>
      </c>
      <c r="F28" s="17">
        <v>7.9</v>
      </c>
      <c r="G28" s="16">
        <v>6.7</v>
      </c>
      <c r="H28" s="18">
        <f t="shared" si="1"/>
        <v>-1.2000000000000002</v>
      </c>
      <c r="I28" s="163"/>
    </row>
    <row r="29" spans="2:9" x14ac:dyDescent="0.25">
      <c r="B29" s="19" t="s">
        <v>48</v>
      </c>
      <c r="C29" s="14">
        <v>1003</v>
      </c>
      <c r="D29" s="13">
        <v>820</v>
      </c>
      <c r="E29" s="15">
        <f t="shared" si="0"/>
        <v>-183</v>
      </c>
      <c r="F29" s="17">
        <v>3.4</v>
      </c>
      <c r="G29" s="16">
        <v>2.7</v>
      </c>
      <c r="H29" s="18">
        <f t="shared" si="1"/>
        <v>-0.69999999999999973</v>
      </c>
      <c r="I29" s="163"/>
    </row>
    <row r="30" spans="2:9" x14ac:dyDescent="0.25">
      <c r="B30" s="19" t="s">
        <v>49</v>
      </c>
      <c r="C30" s="14">
        <v>3439</v>
      </c>
      <c r="D30" s="13">
        <v>3237</v>
      </c>
      <c r="E30" s="15">
        <f t="shared" si="0"/>
        <v>-202</v>
      </c>
      <c r="F30" s="17">
        <v>12.4</v>
      </c>
      <c r="G30" s="16">
        <v>11.6</v>
      </c>
      <c r="H30" s="18">
        <f t="shared" si="1"/>
        <v>-0.80000000000000071</v>
      </c>
      <c r="I30" s="163"/>
    </row>
    <row r="31" spans="2:9" x14ac:dyDescent="0.25">
      <c r="B31" s="19" t="s">
        <v>50</v>
      </c>
      <c r="C31" s="14">
        <v>6834</v>
      </c>
      <c r="D31" s="13">
        <v>6714</v>
      </c>
      <c r="E31" s="15">
        <f t="shared" si="0"/>
        <v>-120</v>
      </c>
      <c r="F31" s="17">
        <v>5.6</v>
      </c>
      <c r="G31" s="16">
        <v>5.5</v>
      </c>
      <c r="H31" s="18">
        <f t="shared" si="1"/>
        <v>-9.9999999999999645E-2</v>
      </c>
      <c r="I31" s="163"/>
    </row>
    <row r="32" spans="2:9" ht="15.75" thickBot="1" x14ac:dyDescent="0.3">
      <c r="B32" s="20" t="s">
        <v>51</v>
      </c>
      <c r="C32" s="22">
        <v>1705</v>
      </c>
      <c r="D32" s="21">
        <v>1518</v>
      </c>
      <c r="E32" s="23">
        <f t="shared" si="0"/>
        <v>-187</v>
      </c>
      <c r="F32" s="25">
        <v>9.6</v>
      </c>
      <c r="G32" s="24">
        <v>8.6</v>
      </c>
      <c r="H32" s="26">
        <f t="shared" si="1"/>
        <v>-1</v>
      </c>
      <c r="I32" s="163"/>
    </row>
    <row r="33" spans="2:2" x14ac:dyDescent="0.25">
      <c r="B33" s="64" t="s">
        <v>155</v>
      </c>
    </row>
  </sheetData>
  <mergeCells count="3">
    <mergeCell ref="B5:B6"/>
    <mergeCell ref="C5:E5"/>
    <mergeCell ref="F5:H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19"/>
  <sheetViews>
    <sheetView workbookViewId="0">
      <selection activeCell="B1" sqref="B1"/>
    </sheetView>
  </sheetViews>
  <sheetFormatPr defaultRowHeight="15" x14ac:dyDescent="0.25"/>
  <cols>
    <col min="1" max="1" width="4.42578125" style="11" customWidth="1"/>
    <col min="2" max="2" width="52.7109375" style="11" customWidth="1"/>
    <col min="3" max="3" width="10" style="11" customWidth="1"/>
    <col min="4" max="5" width="10.7109375" style="11" customWidth="1"/>
    <col min="6" max="6" width="11" style="11" customWidth="1"/>
    <col min="7" max="8" width="13.7109375" style="11" customWidth="1"/>
    <col min="9" max="9" width="11.140625" style="11" bestFit="1" customWidth="1"/>
    <col min="10" max="16384" width="9.140625" style="11"/>
  </cols>
  <sheetData>
    <row r="1" spans="2:8" ht="12.75" customHeight="1" x14ac:dyDescent="0.25"/>
    <row r="2" spans="2:8" x14ac:dyDescent="0.25">
      <c r="B2" s="11" t="s">
        <v>431</v>
      </c>
    </row>
    <row r="3" spans="2:8" x14ac:dyDescent="0.25">
      <c r="B3" s="11" t="s">
        <v>322</v>
      </c>
    </row>
    <row r="4" spans="2:8" ht="12.75" customHeight="1" thickBot="1" x14ac:dyDescent="0.3"/>
    <row r="5" spans="2:8" ht="31.5" customHeight="1" x14ac:dyDescent="0.25">
      <c r="B5" s="975" t="s">
        <v>206</v>
      </c>
      <c r="C5" s="977" t="s">
        <v>226</v>
      </c>
      <c r="D5" s="979" t="s">
        <v>146</v>
      </c>
      <c r="E5" s="980"/>
      <c r="F5" s="981"/>
      <c r="G5" s="982" t="s">
        <v>477</v>
      </c>
      <c r="H5" s="983"/>
    </row>
    <row r="6" spans="2:8" ht="48" customHeight="1" thickBot="1" x14ac:dyDescent="0.3">
      <c r="B6" s="976"/>
      <c r="C6" s="978"/>
      <c r="D6" s="755" t="s">
        <v>395</v>
      </c>
      <c r="E6" s="270" t="s">
        <v>354</v>
      </c>
      <c r="F6" s="756" t="s">
        <v>376</v>
      </c>
      <c r="G6" s="763" t="s">
        <v>154</v>
      </c>
      <c r="H6" s="764" t="s">
        <v>476</v>
      </c>
    </row>
    <row r="7" spans="2:8" ht="36" customHeight="1" x14ac:dyDescent="0.25">
      <c r="B7" s="289" t="s">
        <v>215</v>
      </c>
      <c r="C7" s="749">
        <v>1</v>
      </c>
      <c r="D7" s="757">
        <v>510</v>
      </c>
      <c r="E7" s="237">
        <v>477</v>
      </c>
      <c r="F7" s="238">
        <v>484</v>
      </c>
      <c r="G7" s="766">
        <f>SUM(F7)-E7</f>
        <v>7</v>
      </c>
      <c r="H7" s="767">
        <f t="shared" ref="H7:H19" si="0">SUM(F7-E7)/E7*100</f>
        <v>1.4675052410901468</v>
      </c>
    </row>
    <row r="8" spans="2:8" ht="15.75" customHeight="1" x14ac:dyDescent="0.25">
      <c r="B8" s="239" t="s">
        <v>216</v>
      </c>
      <c r="C8" s="750">
        <v>2</v>
      </c>
      <c r="D8" s="758">
        <v>10907</v>
      </c>
      <c r="E8" s="158">
        <v>10982</v>
      </c>
      <c r="F8" s="159">
        <v>10034</v>
      </c>
      <c r="G8" s="758">
        <f>SUM(F8)-E8</f>
        <v>-948</v>
      </c>
      <c r="H8" s="271">
        <f t="shared" si="0"/>
        <v>-8.632307412128938</v>
      </c>
    </row>
    <row r="9" spans="2:8" ht="14.25" customHeight="1" x14ac:dyDescent="0.25">
      <c r="B9" s="239" t="s">
        <v>217</v>
      </c>
      <c r="C9" s="750">
        <v>3</v>
      </c>
      <c r="D9" s="758">
        <v>12969</v>
      </c>
      <c r="E9" s="158">
        <v>12955</v>
      </c>
      <c r="F9" s="159">
        <v>11662</v>
      </c>
      <c r="G9" s="758">
        <f>SUM(F9)-E9</f>
        <v>-1293</v>
      </c>
      <c r="H9" s="271">
        <f t="shared" si="0"/>
        <v>-9.9807024314936328</v>
      </c>
    </row>
    <row r="10" spans="2:8" ht="13.5" customHeight="1" x14ac:dyDescent="0.25">
      <c r="B10" s="239" t="s">
        <v>218</v>
      </c>
      <c r="C10" s="750">
        <v>4</v>
      </c>
      <c r="D10" s="758">
        <v>3655</v>
      </c>
      <c r="E10" s="158">
        <v>3413</v>
      </c>
      <c r="F10" s="159">
        <v>3208</v>
      </c>
      <c r="G10" s="758">
        <f t="shared" ref="G10:G18" si="1">SUM(F10)-E10</f>
        <v>-205</v>
      </c>
      <c r="H10" s="271">
        <f t="shared" si="0"/>
        <v>-6.0064459419865219</v>
      </c>
    </row>
    <row r="11" spans="2:8" ht="12" customHeight="1" x14ac:dyDescent="0.25">
      <c r="B11" s="239" t="s">
        <v>219</v>
      </c>
      <c r="C11" s="750">
        <v>5</v>
      </c>
      <c r="D11" s="758">
        <v>16343</v>
      </c>
      <c r="E11" s="158">
        <v>16202</v>
      </c>
      <c r="F11" s="159">
        <v>14994</v>
      </c>
      <c r="G11" s="768">
        <f t="shared" si="1"/>
        <v>-1208</v>
      </c>
      <c r="H11" s="271">
        <f t="shared" si="0"/>
        <v>-7.4558696457227498</v>
      </c>
    </row>
    <row r="12" spans="2:8" ht="15" customHeight="1" x14ac:dyDescent="0.25">
      <c r="B12" s="239" t="s">
        <v>220</v>
      </c>
      <c r="C12" s="750">
        <v>6</v>
      </c>
      <c r="D12" s="758">
        <v>1532</v>
      </c>
      <c r="E12" s="158">
        <v>1630</v>
      </c>
      <c r="F12" s="159">
        <v>1356</v>
      </c>
      <c r="G12" s="768">
        <f t="shared" si="1"/>
        <v>-274</v>
      </c>
      <c r="H12" s="271">
        <f t="shared" si="0"/>
        <v>-16.809815950920246</v>
      </c>
    </row>
    <row r="13" spans="2:8" ht="14.25" customHeight="1" x14ac:dyDescent="0.25">
      <c r="B13" s="239" t="s">
        <v>221</v>
      </c>
      <c r="C13" s="750">
        <v>7</v>
      </c>
      <c r="D13" s="758">
        <v>21427</v>
      </c>
      <c r="E13" s="158">
        <v>21209</v>
      </c>
      <c r="F13" s="159">
        <v>18377</v>
      </c>
      <c r="G13" s="758">
        <f t="shared" si="1"/>
        <v>-2832</v>
      </c>
      <c r="H13" s="271">
        <f t="shared" si="0"/>
        <v>-13.35282191522467</v>
      </c>
    </row>
    <row r="14" spans="2:8" ht="16.5" customHeight="1" x14ac:dyDescent="0.25">
      <c r="B14" s="239" t="s">
        <v>222</v>
      </c>
      <c r="C14" s="750">
        <v>8</v>
      </c>
      <c r="D14" s="758">
        <v>5147</v>
      </c>
      <c r="E14" s="158">
        <v>4976</v>
      </c>
      <c r="F14" s="159">
        <v>4384</v>
      </c>
      <c r="G14" s="768">
        <f t="shared" si="1"/>
        <v>-592</v>
      </c>
      <c r="H14" s="271">
        <f t="shared" si="0"/>
        <v>-11.89710610932476</v>
      </c>
    </row>
    <row r="15" spans="2:8" ht="17.25" customHeight="1" x14ac:dyDescent="0.25">
      <c r="B15" s="239" t="s">
        <v>223</v>
      </c>
      <c r="C15" s="750">
        <v>9</v>
      </c>
      <c r="D15" s="758">
        <v>7088</v>
      </c>
      <c r="E15" s="158">
        <v>6966</v>
      </c>
      <c r="F15" s="159">
        <v>6123</v>
      </c>
      <c r="G15" s="768">
        <f t="shared" si="1"/>
        <v>-843</v>
      </c>
      <c r="H15" s="271">
        <f t="shared" si="0"/>
        <v>-12.101636520241172</v>
      </c>
    </row>
    <row r="16" spans="2:8" ht="18" customHeight="1" thickBot="1" x14ac:dyDescent="0.3">
      <c r="B16" s="243" t="s">
        <v>230</v>
      </c>
      <c r="C16" s="751">
        <v>0</v>
      </c>
      <c r="D16" s="759">
        <v>38</v>
      </c>
      <c r="E16" s="244">
        <v>38</v>
      </c>
      <c r="F16" s="245">
        <v>32</v>
      </c>
      <c r="G16" s="759">
        <f t="shared" si="1"/>
        <v>-6</v>
      </c>
      <c r="H16" s="272">
        <f t="shared" si="0"/>
        <v>-15.789473684210526</v>
      </c>
    </row>
    <row r="17" spans="2:9" ht="18" customHeight="1" x14ac:dyDescent="0.25">
      <c r="B17" s="289" t="s">
        <v>224</v>
      </c>
      <c r="C17" s="752" t="s">
        <v>207</v>
      </c>
      <c r="D17" s="760">
        <v>12363</v>
      </c>
      <c r="E17" s="290">
        <v>12124</v>
      </c>
      <c r="F17" s="291">
        <v>10952</v>
      </c>
      <c r="G17" s="760">
        <f t="shared" si="1"/>
        <v>-1172</v>
      </c>
      <c r="H17" s="767">
        <f t="shared" si="0"/>
        <v>-9.6667766413724845</v>
      </c>
      <c r="I17" s="446"/>
    </row>
    <row r="18" spans="2:9" ht="17.25" customHeight="1" thickBot="1" x14ac:dyDescent="0.3">
      <c r="B18" s="242" t="s">
        <v>225</v>
      </c>
      <c r="C18" s="753" t="s">
        <v>208</v>
      </c>
      <c r="D18" s="761">
        <f>SUM(D7:D16)</f>
        <v>79616</v>
      </c>
      <c r="E18" s="160">
        <v>78848</v>
      </c>
      <c r="F18" s="161">
        <f>SUM(F7:F16)</f>
        <v>70654</v>
      </c>
      <c r="G18" s="761">
        <f t="shared" si="1"/>
        <v>-8194</v>
      </c>
      <c r="H18" s="294">
        <f t="shared" si="0"/>
        <v>-10.392146915584416</v>
      </c>
      <c r="I18" s="446"/>
    </row>
    <row r="19" spans="2:9" ht="21.75" customHeight="1" thickBot="1" x14ac:dyDescent="0.3">
      <c r="B19" s="274" t="s">
        <v>63</v>
      </c>
      <c r="C19" s="754" t="s">
        <v>209</v>
      </c>
      <c r="D19" s="762">
        <f>SUM(D17:D18)</f>
        <v>91979</v>
      </c>
      <c r="E19" s="275">
        <f>SUM(E17:E18)</f>
        <v>90972</v>
      </c>
      <c r="F19" s="288">
        <f>SUM(F17:F18)</f>
        <v>81606</v>
      </c>
      <c r="G19" s="762">
        <f>SUM(F19)-E19</f>
        <v>-9366</v>
      </c>
      <c r="H19" s="765">
        <f t="shared" si="0"/>
        <v>-10.295475530932595</v>
      </c>
    </row>
  </sheetData>
  <mergeCells count="4">
    <mergeCell ref="B5:B6"/>
    <mergeCell ref="C5:C6"/>
    <mergeCell ref="D5:F5"/>
    <mergeCell ref="G5:H5"/>
  </mergeCells>
  <printOptions horizontalCentered="1"/>
  <pageMargins left="0.70866141732283472" right="0.70866141732283472" top="1.5354330708661419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E64"/>
  <sheetViews>
    <sheetView workbookViewId="0">
      <selection activeCell="B1" sqref="B1"/>
    </sheetView>
  </sheetViews>
  <sheetFormatPr defaultRowHeight="15" x14ac:dyDescent="0.25"/>
  <cols>
    <col min="1" max="1" width="2.140625" style="11" customWidth="1"/>
    <col min="2" max="2" width="62.5703125" style="11" customWidth="1"/>
    <col min="3" max="3" width="10.85546875" style="11" customWidth="1"/>
    <col min="4" max="4" width="12.42578125" style="11" customWidth="1"/>
    <col min="5" max="5" width="7.85546875" style="11" customWidth="1"/>
    <col min="6" max="6" width="5.140625" style="11" customWidth="1"/>
    <col min="7" max="16384" width="9.140625" style="11"/>
  </cols>
  <sheetData>
    <row r="1" spans="2:5" ht="11.25" customHeight="1" x14ac:dyDescent="0.25"/>
    <row r="2" spans="2:5" x14ac:dyDescent="0.25">
      <c r="B2" s="11" t="s">
        <v>436</v>
      </c>
    </row>
    <row r="3" spans="2:5" x14ac:dyDescent="0.25">
      <c r="B3" s="11" t="s">
        <v>321</v>
      </c>
    </row>
    <row r="4" spans="2:5" ht="13.5" customHeight="1" thickBot="1" x14ac:dyDescent="0.3"/>
    <row r="5" spans="2:5" ht="45.75" thickBot="1" x14ac:dyDescent="0.3">
      <c r="B5" s="250" t="s">
        <v>206</v>
      </c>
      <c r="C5" s="251" t="s">
        <v>226</v>
      </c>
      <c r="D5" s="251" t="s">
        <v>406</v>
      </c>
      <c r="E5" s="252" t="s">
        <v>276</v>
      </c>
    </row>
    <row r="6" spans="2:5" ht="28.5" x14ac:dyDescent="0.25">
      <c r="B6" s="278" t="s">
        <v>271</v>
      </c>
      <c r="C6" s="279">
        <v>1</v>
      </c>
      <c r="D6" s="279">
        <f>SUM(D7:D10)</f>
        <v>484</v>
      </c>
      <c r="E6" s="292">
        <f>SUM(D6/D60)*100</f>
        <v>0.68502844849548505</v>
      </c>
    </row>
    <row r="7" spans="2:5" ht="30" x14ac:dyDescent="0.25">
      <c r="B7" s="239" t="s">
        <v>272</v>
      </c>
      <c r="C7" s="240">
        <v>11</v>
      </c>
      <c r="D7" s="240">
        <v>68</v>
      </c>
      <c r="E7" s="271">
        <f>SUM(D7)/D6*100</f>
        <v>14.049586776859504</v>
      </c>
    </row>
    <row r="8" spans="2:5" x14ac:dyDescent="0.25">
      <c r="B8" s="239" t="s">
        <v>227</v>
      </c>
      <c r="C8" s="240">
        <v>12</v>
      </c>
      <c r="D8" s="240">
        <v>139</v>
      </c>
      <c r="E8" s="271">
        <f>SUM(D8)/D6*100</f>
        <v>28.719008264462808</v>
      </c>
    </row>
    <row r="9" spans="2:5" x14ac:dyDescent="0.25">
      <c r="B9" s="239" t="s">
        <v>228</v>
      </c>
      <c r="C9" s="240">
        <v>13</v>
      </c>
      <c r="D9" s="240">
        <v>102</v>
      </c>
      <c r="E9" s="271">
        <f>SUM(D9)/D6*100</f>
        <v>21.074380165289256</v>
      </c>
    </row>
    <row r="10" spans="2:5" ht="30" x14ac:dyDescent="0.25">
      <c r="B10" s="239" t="s">
        <v>229</v>
      </c>
      <c r="C10" s="240">
        <v>14</v>
      </c>
      <c r="D10" s="240">
        <v>175</v>
      </c>
      <c r="E10" s="272">
        <f>SUM(D10)/D6*100</f>
        <v>36.15702479338843</v>
      </c>
    </row>
    <row r="11" spans="2:5" x14ac:dyDescent="0.25">
      <c r="B11" s="273" t="s">
        <v>216</v>
      </c>
      <c r="C11" s="276">
        <v>2</v>
      </c>
      <c r="D11" s="277">
        <f>SUM(D12:D17)</f>
        <v>10034</v>
      </c>
      <c r="E11" s="293">
        <f>SUM(D11/D60)*100</f>
        <v>14.201602173974582</v>
      </c>
    </row>
    <row r="12" spans="2:5" x14ac:dyDescent="0.25">
      <c r="B12" s="239" t="s">
        <v>232</v>
      </c>
      <c r="C12" s="240">
        <v>21</v>
      </c>
      <c r="D12" s="158">
        <v>1782</v>
      </c>
      <c r="E12" s="271">
        <f>SUM(D12)/D11*100</f>
        <v>17.759617301176</v>
      </c>
    </row>
    <row r="13" spans="2:5" x14ac:dyDescent="0.25">
      <c r="B13" s="239" t="s">
        <v>233</v>
      </c>
      <c r="C13" s="240">
        <v>22</v>
      </c>
      <c r="D13" s="240">
        <v>563</v>
      </c>
      <c r="E13" s="271">
        <f>SUM(D13)/D11*100</f>
        <v>5.6109228622682883</v>
      </c>
    </row>
    <row r="14" spans="2:5" x14ac:dyDescent="0.25">
      <c r="B14" s="239" t="s">
        <v>234</v>
      </c>
      <c r="C14" s="240">
        <v>23</v>
      </c>
      <c r="D14" s="158">
        <v>1723</v>
      </c>
      <c r="E14" s="271">
        <f>SUM(D14)/D11*100</f>
        <v>17.171616503886785</v>
      </c>
    </row>
    <row r="15" spans="2:5" x14ac:dyDescent="0.25">
      <c r="B15" s="239" t="s">
        <v>235</v>
      </c>
      <c r="C15" s="240">
        <v>24</v>
      </c>
      <c r="D15" s="158">
        <v>3394</v>
      </c>
      <c r="E15" s="271">
        <f>SUM(D15)/D11*100</f>
        <v>33.824995016942395</v>
      </c>
    </row>
    <row r="16" spans="2:5" x14ac:dyDescent="0.25">
      <c r="B16" s="239" t="s">
        <v>236</v>
      </c>
      <c r="C16" s="240">
        <v>25</v>
      </c>
      <c r="D16" s="240">
        <v>221</v>
      </c>
      <c r="E16" s="271">
        <f>SUM(D16)/D11*100</f>
        <v>2.2025114610324898</v>
      </c>
    </row>
    <row r="17" spans="2:5" x14ac:dyDescent="0.25">
      <c r="B17" s="239" t="s">
        <v>237</v>
      </c>
      <c r="C17" s="240">
        <v>26</v>
      </c>
      <c r="D17" s="158">
        <v>2351</v>
      </c>
      <c r="E17" s="271">
        <f>SUM(D17)/D11*100</f>
        <v>23.43033685469404</v>
      </c>
    </row>
    <row r="18" spans="2:5" x14ac:dyDescent="0.25">
      <c r="B18" s="273" t="s">
        <v>217</v>
      </c>
      <c r="C18" s="276">
        <v>3</v>
      </c>
      <c r="D18" s="277">
        <f>SUM(D19:D23)</f>
        <v>11662</v>
      </c>
      <c r="E18" s="293">
        <f>SUM(D18)/D60*100</f>
        <v>16.505788773459393</v>
      </c>
    </row>
    <row r="19" spans="2:5" x14ac:dyDescent="0.25">
      <c r="B19" s="239" t="s">
        <v>238</v>
      </c>
      <c r="C19" s="240">
        <v>31</v>
      </c>
      <c r="D19" s="158">
        <v>5101</v>
      </c>
      <c r="E19" s="271">
        <f>SUM(D19)/D18*100</f>
        <v>43.740353284170816</v>
      </c>
    </row>
    <row r="20" spans="2:5" x14ac:dyDescent="0.25">
      <c r="B20" s="239" t="s">
        <v>239</v>
      </c>
      <c r="C20" s="240">
        <v>32</v>
      </c>
      <c r="D20" s="158">
        <v>1922</v>
      </c>
      <c r="E20" s="271">
        <f>SUM(D20)/D18*100</f>
        <v>16.48087806551192</v>
      </c>
    </row>
    <row r="21" spans="2:5" x14ac:dyDescent="0.25">
      <c r="B21" s="239" t="s">
        <v>240</v>
      </c>
      <c r="C21" s="240">
        <v>33</v>
      </c>
      <c r="D21" s="158">
        <v>3117</v>
      </c>
      <c r="E21" s="271">
        <f>SUM(D21)/D18*100</f>
        <v>26.727833990739153</v>
      </c>
    </row>
    <row r="22" spans="2:5" ht="30" x14ac:dyDescent="0.25">
      <c r="B22" s="239" t="s">
        <v>241</v>
      </c>
      <c r="C22" s="240">
        <v>34</v>
      </c>
      <c r="D22" s="158">
        <v>1006</v>
      </c>
      <c r="E22" s="271">
        <f>SUM(D22)/D18*100</f>
        <v>8.6263076659235125</v>
      </c>
    </row>
    <row r="23" spans="2:5" x14ac:dyDescent="0.25">
      <c r="B23" s="239" t="s">
        <v>242</v>
      </c>
      <c r="C23" s="240">
        <v>35</v>
      </c>
      <c r="D23" s="240">
        <v>516</v>
      </c>
      <c r="E23" s="271">
        <f>SUM(D23)/D18*100</f>
        <v>4.4246269936546048</v>
      </c>
    </row>
    <row r="24" spans="2:5" x14ac:dyDescent="0.25">
      <c r="B24" s="273" t="s">
        <v>218</v>
      </c>
      <c r="C24" s="276">
        <v>4</v>
      </c>
      <c r="D24" s="277">
        <f>SUM(D25:D28)</f>
        <v>3208</v>
      </c>
      <c r="E24" s="293">
        <f>SUM(D24)/D60*100</f>
        <v>4.5404364933337105</v>
      </c>
    </row>
    <row r="25" spans="2:5" x14ac:dyDescent="0.25">
      <c r="B25" s="239" t="s">
        <v>243</v>
      </c>
      <c r="C25" s="240">
        <v>41</v>
      </c>
      <c r="D25" s="158">
        <v>1262</v>
      </c>
      <c r="E25" s="271">
        <f>SUM(D25)/D24*100</f>
        <v>39.339152119700749</v>
      </c>
    </row>
    <row r="26" spans="2:5" x14ac:dyDescent="0.25">
      <c r="B26" s="239" t="s">
        <v>244</v>
      </c>
      <c r="C26" s="240">
        <v>42</v>
      </c>
      <c r="D26" s="240">
        <v>662</v>
      </c>
      <c r="E26" s="271">
        <f>SUM(D26)/D24*100</f>
        <v>20.635910224438902</v>
      </c>
    </row>
    <row r="27" spans="2:5" ht="30" x14ac:dyDescent="0.25">
      <c r="B27" s="239" t="s">
        <v>245</v>
      </c>
      <c r="C27" s="240">
        <v>43</v>
      </c>
      <c r="D27" s="158">
        <v>1114</v>
      </c>
      <c r="E27" s="271">
        <f>SUM(D27)/D24*100</f>
        <v>34.725685785536157</v>
      </c>
    </row>
    <row r="28" spans="2:5" x14ac:dyDescent="0.25">
      <c r="B28" s="239" t="s">
        <v>246</v>
      </c>
      <c r="C28" s="240">
        <v>44</v>
      </c>
      <c r="D28" s="240">
        <v>170</v>
      </c>
      <c r="E28" s="271">
        <f>SUM(D28)/D24*100</f>
        <v>5.2992518703241895</v>
      </c>
    </row>
    <row r="29" spans="2:5" x14ac:dyDescent="0.25">
      <c r="B29" s="273" t="s">
        <v>219</v>
      </c>
      <c r="C29" s="276">
        <v>5</v>
      </c>
      <c r="D29" s="277">
        <f>SUM(D30:D33)</f>
        <v>14994</v>
      </c>
      <c r="E29" s="293">
        <f>SUM(D29)/D60*100</f>
        <v>21.221728423019222</v>
      </c>
    </row>
    <row r="30" spans="2:5" x14ac:dyDescent="0.25">
      <c r="B30" s="239" t="s">
        <v>247</v>
      </c>
      <c r="C30" s="240">
        <v>51</v>
      </c>
      <c r="D30" s="158">
        <v>6580</v>
      </c>
      <c r="E30" s="271">
        <f>SUM(D30)/D29*100</f>
        <v>43.884220354808591</v>
      </c>
    </row>
    <row r="31" spans="2:5" x14ac:dyDescent="0.25">
      <c r="B31" s="239" t="s">
        <v>248</v>
      </c>
      <c r="C31" s="240">
        <v>52</v>
      </c>
      <c r="D31" s="158">
        <v>7675</v>
      </c>
      <c r="E31" s="271">
        <f>SUM(D31)/D29*100</f>
        <v>51.187141523275983</v>
      </c>
    </row>
    <row r="32" spans="2:5" x14ac:dyDescent="0.25">
      <c r="B32" s="239" t="s">
        <v>249</v>
      </c>
      <c r="C32" s="240">
        <v>53</v>
      </c>
      <c r="D32" s="240">
        <v>396</v>
      </c>
      <c r="E32" s="271">
        <f>SUM(D32)/D29*100</f>
        <v>2.6410564225690276</v>
      </c>
    </row>
    <row r="33" spans="2:5" x14ac:dyDescent="0.25">
      <c r="B33" s="239" t="s">
        <v>250</v>
      </c>
      <c r="C33" s="240">
        <v>54</v>
      </c>
      <c r="D33" s="240">
        <v>343</v>
      </c>
      <c r="E33" s="271">
        <f>SUM(D33)/D29*100</f>
        <v>2.2875816993464051</v>
      </c>
    </row>
    <row r="34" spans="2:5" x14ac:dyDescent="0.25">
      <c r="B34" s="273" t="s">
        <v>220</v>
      </c>
      <c r="C34" s="276">
        <v>6</v>
      </c>
      <c r="D34" s="277">
        <f>SUM(D35:D37)</f>
        <v>1356</v>
      </c>
      <c r="E34" s="293">
        <f>SUM(D34)/D60*100</f>
        <v>1.9192119342146237</v>
      </c>
    </row>
    <row r="35" spans="2:5" x14ac:dyDescent="0.25">
      <c r="B35" s="239" t="s">
        <v>251</v>
      </c>
      <c r="C35" s="240">
        <v>61</v>
      </c>
      <c r="D35" s="158">
        <v>986</v>
      </c>
      <c r="E35" s="271">
        <f>SUM(D35)/D34*100</f>
        <v>72.713864306784657</v>
      </c>
    </row>
    <row r="36" spans="2:5" x14ac:dyDescent="0.25">
      <c r="B36" s="239" t="s">
        <v>252</v>
      </c>
      <c r="C36" s="240">
        <v>62</v>
      </c>
      <c r="D36" s="240">
        <v>258</v>
      </c>
      <c r="E36" s="271">
        <f>SUM(D36)/D34*100</f>
        <v>19.026548672566371</v>
      </c>
    </row>
    <row r="37" spans="2:5" x14ac:dyDescent="0.25">
      <c r="B37" s="239" t="s">
        <v>253</v>
      </c>
      <c r="C37" s="240">
        <v>63</v>
      </c>
      <c r="D37" s="240">
        <v>112</v>
      </c>
      <c r="E37" s="271">
        <f>SUM(D37)/D34*100</f>
        <v>8.2595870206489668</v>
      </c>
    </row>
    <row r="38" spans="2:5" x14ac:dyDescent="0.25">
      <c r="B38" s="273" t="s">
        <v>221</v>
      </c>
      <c r="C38" s="276">
        <v>7</v>
      </c>
      <c r="D38" s="277">
        <f>SUM(D39:D43)</f>
        <v>18377</v>
      </c>
      <c r="E38" s="293">
        <f>SUM(D38)/D60*100</f>
        <v>26.009850822317208</v>
      </c>
    </row>
    <row r="39" spans="2:5" x14ac:dyDescent="0.25">
      <c r="B39" s="239" t="s">
        <v>254</v>
      </c>
      <c r="C39" s="240">
        <v>71</v>
      </c>
      <c r="D39" s="158">
        <v>4694</v>
      </c>
      <c r="E39" s="271">
        <f>SUM(D39)/D38*100</f>
        <v>25.542798062795885</v>
      </c>
    </row>
    <row r="40" spans="2:5" x14ac:dyDescent="0.25">
      <c r="B40" s="239" t="s">
        <v>255</v>
      </c>
      <c r="C40" s="240">
        <v>72</v>
      </c>
      <c r="D40" s="158">
        <v>6065</v>
      </c>
      <c r="E40" s="271">
        <f>SUM(D40)/D38*100</f>
        <v>33.003210534907765</v>
      </c>
    </row>
    <row r="41" spans="2:5" x14ac:dyDescent="0.25">
      <c r="B41" s="239" t="s">
        <v>256</v>
      </c>
      <c r="C41" s="240">
        <v>73</v>
      </c>
      <c r="D41" s="158">
        <v>888</v>
      </c>
      <c r="E41" s="271">
        <f>SUM(D41)/D38*100</f>
        <v>4.832127115416009</v>
      </c>
    </row>
    <row r="42" spans="2:5" x14ac:dyDescent="0.25">
      <c r="B42" s="239" t="s">
        <v>257</v>
      </c>
      <c r="C42" s="240">
        <v>74</v>
      </c>
      <c r="D42" s="158">
        <v>1264</v>
      </c>
      <c r="E42" s="271">
        <f>SUM(D42)/D38*100</f>
        <v>6.8781629210426072</v>
      </c>
    </row>
    <row r="43" spans="2:5" ht="30" x14ac:dyDescent="0.25">
      <c r="B43" s="239" t="s">
        <v>258</v>
      </c>
      <c r="C43" s="240">
        <v>75</v>
      </c>
      <c r="D43" s="158">
        <v>5466</v>
      </c>
      <c r="E43" s="271">
        <f>SUM(D43)/D38*100</f>
        <v>29.743701365837733</v>
      </c>
    </row>
    <row r="44" spans="2:5" x14ac:dyDescent="0.25">
      <c r="B44" s="273" t="s">
        <v>222</v>
      </c>
      <c r="C44" s="276">
        <v>8</v>
      </c>
      <c r="D44" s="277">
        <f>SUM(D45:D47)</f>
        <v>4384</v>
      </c>
      <c r="E44" s="293">
        <f>SUM(D44)/D60*100</f>
        <v>6.2048857814136493</v>
      </c>
    </row>
    <row r="45" spans="2:5" x14ac:dyDescent="0.25">
      <c r="B45" s="239" t="s">
        <v>259</v>
      </c>
      <c r="C45" s="240">
        <v>81</v>
      </c>
      <c r="D45" s="158">
        <v>2206</v>
      </c>
      <c r="E45" s="271">
        <f>SUM(D45)/D44*100</f>
        <v>50.319343065693431</v>
      </c>
    </row>
    <row r="46" spans="2:5" x14ac:dyDescent="0.25">
      <c r="B46" s="239" t="s">
        <v>260</v>
      </c>
      <c r="C46" s="240">
        <v>82</v>
      </c>
      <c r="D46" s="240">
        <v>476</v>
      </c>
      <c r="E46" s="271">
        <f>SUM(D46)/D44*100</f>
        <v>10.857664233576642</v>
      </c>
    </row>
    <row r="47" spans="2:5" x14ac:dyDescent="0.25">
      <c r="B47" s="239" t="s">
        <v>261</v>
      </c>
      <c r="C47" s="240">
        <v>83</v>
      </c>
      <c r="D47" s="158">
        <v>1702</v>
      </c>
      <c r="E47" s="271">
        <f>SUM(D47)/D44*100</f>
        <v>38.822992700729927</v>
      </c>
    </row>
    <row r="48" spans="2:5" x14ac:dyDescent="0.25">
      <c r="B48" s="273" t="s">
        <v>223</v>
      </c>
      <c r="C48" s="276">
        <v>9</v>
      </c>
      <c r="D48" s="277">
        <f>SUM(D49:D54)</f>
        <v>6123</v>
      </c>
      <c r="E48" s="293">
        <f>SUM(D48)/D60*100</f>
        <v>8.6661760126815182</v>
      </c>
    </row>
    <row r="49" spans="2:5" x14ac:dyDescent="0.25">
      <c r="B49" s="239" t="s">
        <v>262</v>
      </c>
      <c r="C49" s="240">
        <v>91</v>
      </c>
      <c r="D49" s="158">
        <v>1278</v>
      </c>
      <c r="E49" s="271">
        <f>SUM(D49)/D48*100</f>
        <v>20.872121509064183</v>
      </c>
    </row>
    <row r="50" spans="2:5" ht="30" x14ac:dyDescent="0.25">
      <c r="B50" s="239" t="s">
        <v>263</v>
      </c>
      <c r="C50" s="240">
        <v>92</v>
      </c>
      <c r="D50" s="240">
        <v>254</v>
      </c>
      <c r="E50" s="271">
        <f>SUM(D50)/D48*100</f>
        <v>4.1482933202678423</v>
      </c>
    </row>
    <row r="51" spans="2:5" ht="30" x14ac:dyDescent="0.25">
      <c r="B51" s="239" t="s">
        <v>264</v>
      </c>
      <c r="C51" s="240">
        <v>93</v>
      </c>
      <c r="D51" s="158">
        <v>3375</v>
      </c>
      <c r="E51" s="271">
        <f>SUM(D51)/D48*100</f>
        <v>55.120039196472312</v>
      </c>
    </row>
    <row r="52" spans="2:5" ht="30" x14ac:dyDescent="0.25">
      <c r="B52" s="239" t="s">
        <v>265</v>
      </c>
      <c r="C52" s="240">
        <v>94</v>
      </c>
      <c r="D52" s="240">
        <v>335</v>
      </c>
      <c r="E52" s="271">
        <f>SUM(D52)/D48*100</f>
        <v>5.4711742609831786</v>
      </c>
    </row>
    <row r="53" spans="2:5" x14ac:dyDescent="0.25">
      <c r="B53" s="239" t="s">
        <v>266</v>
      </c>
      <c r="C53" s="240">
        <v>95</v>
      </c>
      <c r="D53" s="240">
        <v>21</v>
      </c>
      <c r="E53" s="271">
        <f>SUM(D53)/D48*100</f>
        <v>0.34296913277804997</v>
      </c>
    </row>
    <row r="54" spans="2:5" x14ac:dyDescent="0.25">
      <c r="B54" s="239" t="s">
        <v>267</v>
      </c>
      <c r="C54" s="240">
        <v>96</v>
      </c>
      <c r="D54" s="158">
        <v>860</v>
      </c>
      <c r="E54" s="271">
        <f>SUM(D54)/D48*100</f>
        <v>14.045402580434427</v>
      </c>
    </row>
    <row r="55" spans="2:5" x14ac:dyDescent="0.25">
      <c r="B55" s="273" t="s">
        <v>230</v>
      </c>
      <c r="C55" s="276">
        <v>0</v>
      </c>
      <c r="D55" s="276">
        <f>SUM(D56:D58)</f>
        <v>32</v>
      </c>
      <c r="E55" s="649">
        <f>SUM(D55)/D60*100</f>
        <v>4.5291137090610584E-2</v>
      </c>
    </row>
    <row r="56" spans="2:5" x14ac:dyDescent="0.25">
      <c r="B56" s="239" t="s">
        <v>268</v>
      </c>
      <c r="C56" s="240">
        <v>1</v>
      </c>
      <c r="D56" s="240">
        <v>0</v>
      </c>
      <c r="E56" s="271">
        <f>SUM(D56)/D55*100</f>
        <v>0</v>
      </c>
    </row>
    <row r="57" spans="2:5" x14ac:dyDescent="0.25">
      <c r="B57" s="239" t="s">
        <v>269</v>
      </c>
      <c r="C57" s="240">
        <v>2</v>
      </c>
      <c r="D57" s="240">
        <v>0</v>
      </c>
      <c r="E57" s="271">
        <f>SUM(D57)/D55*100</f>
        <v>0</v>
      </c>
    </row>
    <row r="58" spans="2:5" ht="15.75" thickBot="1" x14ac:dyDescent="0.3">
      <c r="B58" s="242" t="s">
        <v>270</v>
      </c>
      <c r="C58" s="236">
        <v>3</v>
      </c>
      <c r="D58" s="236">
        <v>32</v>
      </c>
      <c r="E58" s="294">
        <f>SUM(D58)/D55*100</f>
        <v>100</v>
      </c>
    </row>
    <row r="59" spans="2:5" x14ac:dyDescent="0.25">
      <c r="B59" s="278" t="s">
        <v>273</v>
      </c>
      <c r="C59" s="279" t="s">
        <v>207</v>
      </c>
      <c r="D59" s="280">
        <v>10952</v>
      </c>
      <c r="E59" s="292">
        <f>SUM(D59)/D61*100</f>
        <v>13.42058181996422</v>
      </c>
    </row>
    <row r="60" spans="2:5" ht="15.75" thickBot="1" x14ac:dyDescent="0.3">
      <c r="B60" s="281" t="s">
        <v>231</v>
      </c>
      <c r="C60" s="282" t="s">
        <v>208</v>
      </c>
      <c r="D60" s="283">
        <f>SUM(D6,D11,D18,D24,D29,D34,D38,D44,D48,D55)</f>
        <v>70654</v>
      </c>
      <c r="E60" s="295">
        <f>SUM(E6,E11,E18,E24,E29,E34,E38,E44,E48,E55)</f>
        <v>100</v>
      </c>
    </row>
    <row r="61" spans="2:5" ht="19.5" thickBot="1" x14ac:dyDescent="0.3">
      <c r="B61" s="284" t="s">
        <v>63</v>
      </c>
      <c r="C61" s="285" t="s">
        <v>209</v>
      </c>
      <c r="D61" s="286">
        <f>SUM(D59:D60)</f>
        <v>81606</v>
      </c>
      <c r="E61" s="287" t="s">
        <v>128</v>
      </c>
    </row>
    <row r="62" spans="2:5" x14ac:dyDescent="0.25">
      <c r="B62" s="246" t="s">
        <v>299</v>
      </c>
      <c r="C62" s="246"/>
      <c r="D62" s="246"/>
      <c r="E62" s="246"/>
    </row>
    <row r="63" spans="2:5" ht="14.25" customHeight="1" x14ac:dyDescent="0.25">
      <c r="B63" s="11" t="s">
        <v>274</v>
      </c>
    </row>
    <row r="64" spans="2:5" ht="13.5" customHeight="1" x14ac:dyDescent="0.25">
      <c r="B64" s="11" t="s">
        <v>275</v>
      </c>
    </row>
  </sheetData>
  <printOptions horizontalCentered="1"/>
  <pageMargins left="1.0236220472440944" right="0.70866141732283472" top="0.6692913385826772" bottom="0" header="0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O33"/>
  <sheetViews>
    <sheetView zoomScale="90" zoomScaleNormal="90" workbookViewId="0">
      <selection activeCell="B1" sqref="B1"/>
    </sheetView>
  </sheetViews>
  <sheetFormatPr defaultRowHeight="15" x14ac:dyDescent="0.25"/>
  <cols>
    <col min="1" max="1" width="5" style="11" customWidth="1"/>
    <col min="2" max="2" width="26" style="11" customWidth="1"/>
    <col min="3" max="3" width="16.140625" style="11" customWidth="1"/>
    <col min="4" max="4" width="16" style="11" customWidth="1"/>
    <col min="5" max="5" width="16.140625" style="11" customWidth="1"/>
    <col min="6" max="6" width="5.85546875" style="11" customWidth="1"/>
    <col min="7" max="7" width="10.42578125" style="11" bestFit="1" customWidth="1"/>
    <col min="8" max="8" width="9.140625" style="11"/>
    <col min="9" max="9" width="11.85546875" style="11" customWidth="1"/>
    <col min="10" max="10" width="9.140625" style="11"/>
    <col min="11" max="11" width="9.42578125" style="11" bestFit="1" customWidth="1"/>
    <col min="12" max="12" width="11.28515625" style="11" customWidth="1"/>
    <col min="13" max="13" width="11.85546875" style="11" customWidth="1"/>
    <col min="14" max="16384" width="9.140625" style="11"/>
  </cols>
  <sheetData>
    <row r="2" spans="2:14" x14ac:dyDescent="0.25">
      <c r="B2" s="11" t="s">
        <v>437</v>
      </c>
    </row>
    <row r="3" spans="2:14" x14ac:dyDescent="0.25">
      <c r="B3" s="11" t="s">
        <v>320</v>
      </c>
    </row>
    <row r="4" spans="2:14" ht="13.5" customHeight="1" thickBot="1" x14ac:dyDescent="0.3"/>
    <row r="5" spans="2:14" ht="22.5" customHeight="1" thickBot="1" x14ac:dyDescent="0.3">
      <c r="B5" s="207"/>
      <c r="C5" s="268"/>
      <c r="D5" s="211" t="s">
        <v>407</v>
      </c>
      <c r="E5" s="269"/>
    </row>
    <row r="6" spans="2:14" ht="21.75" customHeight="1" thickBot="1" x14ac:dyDescent="0.3">
      <c r="B6" s="210" t="s">
        <v>25</v>
      </c>
      <c r="C6" s="113"/>
      <c r="D6" s="833" t="s">
        <v>62</v>
      </c>
      <c r="E6" s="835"/>
    </row>
    <row r="7" spans="2:14" ht="34.5" customHeight="1" thickBot="1" x14ac:dyDescent="0.3">
      <c r="B7" s="143"/>
      <c r="C7" s="209" t="s">
        <v>59</v>
      </c>
      <c r="D7" s="203" t="s">
        <v>60</v>
      </c>
      <c r="E7" s="204" t="s">
        <v>61</v>
      </c>
    </row>
    <row r="8" spans="2:14" ht="23.25" customHeight="1" thickBot="1" x14ac:dyDescent="0.3">
      <c r="B8" s="144" t="s">
        <v>26</v>
      </c>
      <c r="C8" s="167">
        <f>SUM(C9:C33)</f>
        <v>34404</v>
      </c>
      <c r="D8" s="145">
        <f>SUM(D9:D33)</f>
        <v>12024</v>
      </c>
      <c r="E8" s="168">
        <f>SUM(E9:E33)</f>
        <v>4721</v>
      </c>
      <c r="F8" s="446"/>
    </row>
    <row r="9" spans="2:14" ht="14.25" customHeight="1" x14ac:dyDescent="0.25">
      <c r="B9" s="68" t="s">
        <v>27</v>
      </c>
      <c r="C9" s="48">
        <v>418</v>
      </c>
      <c r="D9" s="44">
        <v>235</v>
      </c>
      <c r="E9" s="169">
        <v>99</v>
      </c>
      <c r="G9" s="748" t="s">
        <v>473</v>
      </c>
      <c r="H9" s="748" t="s">
        <v>408</v>
      </c>
      <c r="I9" s="748" t="s">
        <v>479</v>
      </c>
      <c r="J9" s="748" t="s">
        <v>425</v>
      </c>
      <c r="K9" s="112" t="s">
        <v>480</v>
      </c>
      <c r="L9" s="112" t="s">
        <v>478</v>
      </c>
      <c r="M9" s="112" t="s">
        <v>481</v>
      </c>
    </row>
    <row r="10" spans="2:14" x14ac:dyDescent="0.25">
      <c r="B10" s="12" t="s">
        <v>28</v>
      </c>
      <c r="C10" s="46">
        <v>788</v>
      </c>
      <c r="D10" s="13">
        <v>492</v>
      </c>
      <c r="E10" s="15">
        <v>195</v>
      </c>
      <c r="G10" s="112">
        <v>1998</v>
      </c>
      <c r="H10" s="14"/>
      <c r="I10" s="14"/>
      <c r="J10" s="14"/>
      <c r="K10" s="112"/>
      <c r="L10" s="14"/>
      <c r="M10" s="14">
        <f t="shared" ref="M10:M28" si="0">SUM(I10-L10)</f>
        <v>0</v>
      </c>
      <c r="N10" s="163" t="e">
        <f t="shared" ref="N10:N28" si="1">SUM(L10/J10*100)</f>
        <v>#DIV/0!</v>
      </c>
    </row>
    <row r="11" spans="2:14" ht="14.25" customHeight="1" x14ac:dyDescent="0.25">
      <c r="B11" s="12" t="s">
        <v>29</v>
      </c>
      <c r="C11" s="46">
        <v>2866</v>
      </c>
      <c r="D11" s="13">
        <v>541</v>
      </c>
      <c r="E11" s="15">
        <v>220</v>
      </c>
      <c r="G11" s="112">
        <v>1999</v>
      </c>
      <c r="H11" s="14">
        <v>38322</v>
      </c>
      <c r="I11" s="14"/>
      <c r="J11" s="14">
        <v>19411</v>
      </c>
      <c r="K11" s="112"/>
      <c r="L11" s="14"/>
      <c r="M11" s="14">
        <f t="shared" si="0"/>
        <v>0</v>
      </c>
      <c r="N11" s="163">
        <f t="shared" si="1"/>
        <v>0</v>
      </c>
    </row>
    <row r="12" spans="2:14" ht="18" customHeight="1" x14ac:dyDescent="0.25">
      <c r="B12" s="12" t="s">
        <v>30</v>
      </c>
      <c r="C12" s="46">
        <v>2341</v>
      </c>
      <c r="D12" s="13">
        <v>759</v>
      </c>
      <c r="E12" s="15">
        <v>189</v>
      </c>
      <c r="G12" s="112">
        <v>2000</v>
      </c>
      <c r="H12" s="14"/>
      <c r="I12" s="14"/>
      <c r="J12" s="14">
        <v>16479</v>
      </c>
      <c r="K12" s="112"/>
      <c r="L12" s="14"/>
      <c r="M12" s="14">
        <f t="shared" si="0"/>
        <v>0</v>
      </c>
      <c r="N12" s="163">
        <f t="shared" si="1"/>
        <v>0</v>
      </c>
    </row>
    <row r="13" spans="2:14" x14ac:dyDescent="0.25">
      <c r="B13" s="12" t="s">
        <v>31</v>
      </c>
      <c r="C13" s="46">
        <v>1001</v>
      </c>
      <c r="D13" s="13">
        <v>701</v>
      </c>
      <c r="E13" s="15">
        <v>200</v>
      </c>
      <c r="G13" s="770">
        <v>2001</v>
      </c>
      <c r="H13" s="14"/>
      <c r="I13" s="14"/>
      <c r="J13" s="769">
        <v>12461</v>
      </c>
      <c r="K13" s="112"/>
      <c r="L13" s="14"/>
      <c r="M13" s="14">
        <f t="shared" si="0"/>
        <v>0</v>
      </c>
      <c r="N13" s="163">
        <f t="shared" si="1"/>
        <v>0</v>
      </c>
    </row>
    <row r="14" spans="2:14" x14ac:dyDescent="0.25">
      <c r="B14" s="12" t="s">
        <v>32</v>
      </c>
      <c r="C14" s="46">
        <v>924</v>
      </c>
      <c r="D14" s="13">
        <v>550</v>
      </c>
      <c r="E14" s="15">
        <v>149</v>
      </c>
      <c r="G14" s="748">
        <v>2002</v>
      </c>
      <c r="H14" s="14"/>
      <c r="I14" s="14"/>
      <c r="J14" s="559">
        <v>12658</v>
      </c>
      <c r="K14" s="112"/>
      <c r="L14" s="14"/>
      <c r="M14" s="14">
        <f t="shared" si="0"/>
        <v>0</v>
      </c>
      <c r="N14" s="163">
        <f t="shared" si="1"/>
        <v>0</v>
      </c>
    </row>
    <row r="15" spans="2:14" ht="15.75" customHeight="1" x14ac:dyDescent="0.25">
      <c r="B15" s="12" t="s">
        <v>33</v>
      </c>
      <c r="C15" s="46">
        <v>558</v>
      </c>
      <c r="D15" s="13">
        <v>224</v>
      </c>
      <c r="E15" s="15">
        <v>90</v>
      </c>
      <c r="G15" s="112">
        <v>2003</v>
      </c>
      <c r="H15" s="14"/>
      <c r="I15" s="14"/>
      <c r="J15" s="14">
        <v>19490</v>
      </c>
      <c r="K15" s="112"/>
      <c r="L15" s="14"/>
      <c r="M15" s="14">
        <f t="shared" si="0"/>
        <v>0</v>
      </c>
      <c r="N15" s="163">
        <f t="shared" si="1"/>
        <v>0</v>
      </c>
    </row>
    <row r="16" spans="2:14" x14ac:dyDescent="0.25">
      <c r="B16" s="12" t="s">
        <v>34</v>
      </c>
      <c r="C16" s="46">
        <v>401</v>
      </c>
      <c r="D16" s="13">
        <v>164</v>
      </c>
      <c r="E16" s="15">
        <v>67</v>
      </c>
      <c r="G16" s="112">
        <v>2004</v>
      </c>
      <c r="H16" s="14">
        <v>40346</v>
      </c>
      <c r="I16" s="14"/>
      <c r="J16" s="14">
        <v>21329</v>
      </c>
      <c r="K16" s="112"/>
      <c r="L16" s="14"/>
      <c r="M16" s="14">
        <f t="shared" si="0"/>
        <v>0</v>
      </c>
      <c r="N16" s="163">
        <f t="shared" si="1"/>
        <v>0</v>
      </c>
    </row>
    <row r="17" spans="2:15" x14ac:dyDescent="0.25">
      <c r="B17" s="12" t="s">
        <v>35</v>
      </c>
      <c r="C17" s="46">
        <v>889</v>
      </c>
      <c r="D17" s="13">
        <v>446</v>
      </c>
      <c r="E17" s="15">
        <v>181</v>
      </c>
      <c r="G17" s="112">
        <v>2005</v>
      </c>
      <c r="H17" s="14">
        <v>41016</v>
      </c>
      <c r="I17" s="14"/>
      <c r="J17" s="14">
        <v>21427</v>
      </c>
      <c r="K17" s="112"/>
      <c r="L17" s="14"/>
      <c r="M17" s="14">
        <f t="shared" si="0"/>
        <v>0</v>
      </c>
      <c r="N17" s="163">
        <f t="shared" si="1"/>
        <v>0</v>
      </c>
    </row>
    <row r="18" spans="2:15" x14ac:dyDescent="0.25">
      <c r="B18" s="12" t="s">
        <v>36</v>
      </c>
      <c r="C18" s="46">
        <v>882</v>
      </c>
      <c r="D18" s="13">
        <v>411</v>
      </c>
      <c r="E18" s="15">
        <v>193</v>
      </c>
      <c r="G18" s="112">
        <v>2006</v>
      </c>
      <c r="H18" s="14">
        <v>48932</v>
      </c>
      <c r="I18" s="14"/>
      <c r="J18" s="14">
        <v>25517</v>
      </c>
      <c r="K18" s="112"/>
      <c r="L18" s="14"/>
      <c r="M18" s="14">
        <f t="shared" si="0"/>
        <v>0</v>
      </c>
      <c r="N18" s="163">
        <f t="shared" si="1"/>
        <v>0</v>
      </c>
    </row>
    <row r="19" spans="2:15" x14ac:dyDescent="0.25">
      <c r="B19" s="12" t="s">
        <v>37</v>
      </c>
      <c r="C19" s="46">
        <v>905</v>
      </c>
      <c r="D19" s="13">
        <v>560</v>
      </c>
      <c r="E19" s="15">
        <v>248</v>
      </c>
      <c r="G19" s="112">
        <v>2007</v>
      </c>
      <c r="H19" s="14">
        <v>49327</v>
      </c>
      <c r="I19" s="14">
        <v>24494</v>
      </c>
      <c r="J19" s="14">
        <v>27392</v>
      </c>
      <c r="K19" s="112"/>
      <c r="L19" s="14">
        <v>14414</v>
      </c>
      <c r="M19" s="14">
        <f t="shared" si="0"/>
        <v>10080</v>
      </c>
      <c r="N19" s="446">
        <f t="shared" si="1"/>
        <v>52.621203271028037</v>
      </c>
    </row>
    <row r="20" spans="2:15" x14ac:dyDescent="0.25">
      <c r="B20" s="12" t="s">
        <v>38</v>
      </c>
      <c r="C20" s="46">
        <v>2734</v>
      </c>
      <c r="D20" s="13">
        <v>616</v>
      </c>
      <c r="E20" s="15">
        <v>151</v>
      </c>
      <c r="G20" s="112">
        <v>2008</v>
      </c>
      <c r="H20" s="14">
        <v>51046</v>
      </c>
      <c r="I20" s="14">
        <v>28458</v>
      </c>
      <c r="J20" s="14">
        <v>28169</v>
      </c>
      <c r="K20" s="112"/>
      <c r="L20" s="14">
        <v>15639</v>
      </c>
      <c r="M20" s="14">
        <f t="shared" si="0"/>
        <v>12819</v>
      </c>
      <c r="N20" s="446">
        <f t="shared" si="1"/>
        <v>55.518477759238884</v>
      </c>
    </row>
    <row r="21" spans="2:15" x14ac:dyDescent="0.25">
      <c r="B21" s="12" t="s">
        <v>39</v>
      </c>
      <c r="C21" s="46">
        <v>1207</v>
      </c>
      <c r="D21" s="13">
        <v>552</v>
      </c>
      <c r="E21" s="15">
        <v>227</v>
      </c>
      <c r="G21" s="112">
        <v>2009</v>
      </c>
      <c r="H21" s="14">
        <v>47263</v>
      </c>
      <c r="I21" s="14">
        <v>28957</v>
      </c>
      <c r="J21" s="14">
        <v>25139</v>
      </c>
      <c r="K21" s="112"/>
      <c r="L21" s="14">
        <v>16435</v>
      </c>
      <c r="M21" s="14">
        <f t="shared" si="0"/>
        <v>12522</v>
      </c>
      <c r="N21" s="446">
        <f t="shared" si="1"/>
        <v>65.376506623175146</v>
      </c>
    </row>
    <row r="22" spans="2:15" x14ac:dyDescent="0.25">
      <c r="B22" s="19" t="s">
        <v>40</v>
      </c>
      <c r="C22" s="266">
        <v>394</v>
      </c>
      <c r="D22" s="130">
        <v>283</v>
      </c>
      <c r="E22" s="15">
        <v>151</v>
      </c>
      <c r="G22" s="112">
        <v>2010</v>
      </c>
      <c r="H22" s="14">
        <v>57481</v>
      </c>
      <c r="I22" s="14">
        <v>35663</v>
      </c>
      <c r="J22" s="14">
        <v>30966</v>
      </c>
      <c r="K22" s="112"/>
      <c r="L22" s="14">
        <v>21368</v>
      </c>
      <c r="M22" s="14">
        <f t="shared" si="0"/>
        <v>14295</v>
      </c>
      <c r="N22" s="446">
        <f t="shared" si="1"/>
        <v>69.004714848543571</v>
      </c>
    </row>
    <row r="23" spans="2:15" x14ac:dyDescent="0.25">
      <c r="B23" s="19" t="s">
        <v>41</v>
      </c>
      <c r="C23" s="266">
        <v>1280</v>
      </c>
      <c r="D23" s="130">
        <v>879</v>
      </c>
      <c r="E23" s="15">
        <v>410</v>
      </c>
      <c r="G23" s="748">
        <v>2011</v>
      </c>
      <c r="H23" s="14">
        <v>42554</v>
      </c>
      <c r="I23" s="14">
        <v>16768</v>
      </c>
      <c r="J23" s="559">
        <v>24104</v>
      </c>
      <c r="K23" s="112"/>
      <c r="L23" s="14">
        <v>10464</v>
      </c>
      <c r="M23" s="14">
        <f t="shared" si="0"/>
        <v>6304</v>
      </c>
      <c r="N23" s="446">
        <f t="shared" si="1"/>
        <v>43.411881845336872</v>
      </c>
    </row>
    <row r="24" spans="2:15" x14ac:dyDescent="0.25">
      <c r="B24" s="19" t="s">
        <v>42</v>
      </c>
      <c r="C24" s="266">
        <v>1004</v>
      </c>
      <c r="D24" s="130">
        <v>450</v>
      </c>
      <c r="E24" s="15">
        <v>159</v>
      </c>
      <c r="G24" s="770">
        <v>2012</v>
      </c>
      <c r="H24" s="14">
        <v>48689</v>
      </c>
      <c r="I24" s="14">
        <v>25146</v>
      </c>
      <c r="J24" s="769">
        <v>24066</v>
      </c>
      <c r="K24" s="112"/>
      <c r="L24" s="14">
        <v>12684</v>
      </c>
      <c r="M24" s="14">
        <f t="shared" si="0"/>
        <v>12462</v>
      </c>
      <c r="N24" s="446">
        <f t="shared" si="1"/>
        <v>52.705061082024429</v>
      </c>
    </row>
    <row r="25" spans="2:15" x14ac:dyDescent="0.25">
      <c r="B25" s="19" t="s">
        <v>43</v>
      </c>
      <c r="C25" s="266">
        <v>2059</v>
      </c>
      <c r="D25" s="130">
        <v>455</v>
      </c>
      <c r="E25" s="15">
        <v>300</v>
      </c>
      <c r="G25" s="112">
        <v>2013</v>
      </c>
      <c r="H25" s="14">
        <v>54304</v>
      </c>
      <c r="I25" s="14">
        <v>26050</v>
      </c>
      <c r="J25" s="14">
        <v>31113</v>
      </c>
      <c r="K25" s="164">
        <f>SUM(J25-J24)/J24*100</f>
        <v>29.281974569932682</v>
      </c>
      <c r="L25" s="14">
        <v>17521</v>
      </c>
      <c r="M25" s="14">
        <f t="shared" si="0"/>
        <v>8529</v>
      </c>
      <c r="N25" s="446">
        <f t="shared" si="1"/>
        <v>56.314080930800628</v>
      </c>
    </row>
    <row r="26" spans="2:15" x14ac:dyDescent="0.25">
      <c r="B26" s="19" t="s">
        <v>44</v>
      </c>
      <c r="C26" s="266">
        <v>1051</v>
      </c>
      <c r="D26" s="130">
        <v>430</v>
      </c>
      <c r="E26" s="15">
        <v>134</v>
      </c>
      <c r="G26" s="112">
        <v>2014</v>
      </c>
      <c r="H26" s="14">
        <v>60555</v>
      </c>
      <c r="I26" s="14">
        <v>27292</v>
      </c>
      <c r="J26" s="14">
        <v>31924</v>
      </c>
      <c r="K26" s="164">
        <f>SUM(J26-J24)/J24*100</f>
        <v>32.651874013130552</v>
      </c>
      <c r="L26" s="14">
        <v>16121</v>
      </c>
      <c r="M26" s="14">
        <f t="shared" si="0"/>
        <v>11171</v>
      </c>
      <c r="N26" s="446">
        <f t="shared" si="1"/>
        <v>50.498057887482773</v>
      </c>
    </row>
    <row r="27" spans="2:15" x14ac:dyDescent="0.25">
      <c r="B27" s="19" t="s">
        <v>45</v>
      </c>
      <c r="C27" s="266">
        <v>999</v>
      </c>
      <c r="D27" s="130">
        <v>429</v>
      </c>
      <c r="E27" s="15">
        <v>220</v>
      </c>
      <c r="G27" s="112">
        <v>2015</v>
      </c>
      <c r="H27" s="14">
        <v>61276</v>
      </c>
      <c r="I27" s="14">
        <v>28848</v>
      </c>
      <c r="J27" s="14">
        <v>33364</v>
      </c>
      <c r="K27" s="164">
        <f>SUM(J27-J24)/J24*100</f>
        <v>38.635419263691517</v>
      </c>
      <c r="L27" s="14">
        <v>16952</v>
      </c>
      <c r="M27" s="14">
        <f t="shared" si="0"/>
        <v>11896</v>
      </c>
      <c r="N27" s="446">
        <f t="shared" si="1"/>
        <v>50.809255484953844</v>
      </c>
    </row>
    <row r="28" spans="2:15" x14ac:dyDescent="0.25">
      <c r="B28" s="19" t="s">
        <v>46</v>
      </c>
      <c r="C28" s="266">
        <v>1172</v>
      </c>
      <c r="D28" s="130">
        <v>512</v>
      </c>
      <c r="E28" s="15">
        <v>220</v>
      </c>
      <c r="G28" s="112">
        <v>2016</v>
      </c>
      <c r="H28" s="14">
        <v>72410</v>
      </c>
      <c r="I28" s="14">
        <v>31407</v>
      </c>
      <c r="J28" s="14">
        <v>38617</v>
      </c>
      <c r="K28" s="164">
        <f>SUM(J28-J24)/J24*100</f>
        <v>60.462893708967002</v>
      </c>
      <c r="L28" s="14">
        <v>19558</v>
      </c>
      <c r="M28" s="14">
        <f t="shared" si="0"/>
        <v>11849</v>
      </c>
      <c r="N28" s="446">
        <f t="shared" si="1"/>
        <v>50.646088510241604</v>
      </c>
    </row>
    <row r="29" spans="2:15" x14ac:dyDescent="0.25">
      <c r="B29" s="19" t="s">
        <v>47</v>
      </c>
      <c r="C29" s="266">
        <v>875</v>
      </c>
      <c r="D29" s="130">
        <v>379</v>
      </c>
      <c r="E29" s="15">
        <v>201</v>
      </c>
      <c r="G29" s="112">
        <v>2017</v>
      </c>
      <c r="H29" s="14">
        <v>75836</v>
      </c>
      <c r="I29" s="14">
        <v>30828</v>
      </c>
      <c r="J29" s="14">
        <v>41480</v>
      </c>
      <c r="K29" s="164">
        <f>SUM(J29-J24)/J24*100</f>
        <v>72.359345134214252</v>
      </c>
      <c r="L29" s="14">
        <v>17945</v>
      </c>
      <c r="M29" s="14">
        <f>SUM(I29-L29)</f>
        <v>12883</v>
      </c>
      <c r="N29" s="446">
        <f>SUM(L29/J29*100)</f>
        <v>43.261812921890069</v>
      </c>
    </row>
    <row r="30" spans="2:15" x14ac:dyDescent="0.25">
      <c r="B30" s="19" t="s">
        <v>48</v>
      </c>
      <c r="C30" s="266">
        <v>963</v>
      </c>
      <c r="D30" s="130">
        <v>230</v>
      </c>
      <c r="E30" s="15">
        <v>102</v>
      </c>
      <c r="G30" s="112">
        <v>2018</v>
      </c>
      <c r="H30" s="14"/>
      <c r="I30" s="14"/>
      <c r="J30" s="14">
        <v>34404</v>
      </c>
      <c r="K30" s="164">
        <f>SUM(J30-J24)/J24*100</f>
        <v>42.956868611318875</v>
      </c>
      <c r="L30" s="14">
        <v>12024</v>
      </c>
      <c r="M30" s="14">
        <f>SUM(I30-L30)</f>
        <v>-12024</v>
      </c>
      <c r="N30" s="446">
        <f>SUM(L30/J30*100)</f>
        <v>34.949424485524936</v>
      </c>
      <c r="O30" s="63">
        <f>SUM(L30-L29)</f>
        <v>-5921</v>
      </c>
    </row>
    <row r="31" spans="2:15" x14ac:dyDescent="0.25">
      <c r="B31" s="19" t="s">
        <v>49</v>
      </c>
      <c r="C31" s="266">
        <v>972</v>
      </c>
      <c r="D31" s="130">
        <v>483</v>
      </c>
      <c r="E31" s="15">
        <v>219</v>
      </c>
      <c r="G31" s="446">
        <f>SUM(E8/C8*100)</f>
        <v>13.722241599813975</v>
      </c>
    </row>
    <row r="32" spans="2:15" x14ac:dyDescent="0.25">
      <c r="B32" s="19" t="s">
        <v>50</v>
      </c>
      <c r="C32" s="266">
        <v>6810</v>
      </c>
      <c r="D32" s="130">
        <v>869</v>
      </c>
      <c r="E32" s="15">
        <v>253</v>
      </c>
    </row>
    <row r="33" spans="2:5" ht="15.75" thickBot="1" x14ac:dyDescent="0.3">
      <c r="B33" s="20" t="s">
        <v>51</v>
      </c>
      <c r="C33" s="267">
        <v>911</v>
      </c>
      <c r="D33" s="132">
        <v>374</v>
      </c>
      <c r="E33" s="23">
        <v>143</v>
      </c>
    </row>
  </sheetData>
  <mergeCells count="1">
    <mergeCell ref="D6:E6"/>
  </mergeCells>
  <printOptions horizontalCentered="1"/>
  <pageMargins left="0.70866141732283472" right="0.70866141732283472" top="1.7716535433070868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AG36"/>
  <sheetViews>
    <sheetView zoomScale="90" zoomScaleNormal="90" workbookViewId="0">
      <selection activeCell="B1" sqref="B1"/>
    </sheetView>
  </sheetViews>
  <sheetFormatPr defaultRowHeight="15" x14ac:dyDescent="0.25"/>
  <cols>
    <col min="1" max="1" width="4.140625" style="94" customWidth="1"/>
    <col min="2" max="2" width="22" style="94" customWidth="1"/>
    <col min="3" max="3" width="11.140625" style="94" customWidth="1"/>
    <col min="4" max="4" width="13.85546875" style="94" customWidth="1"/>
    <col min="5" max="5" width="11.140625" style="94" customWidth="1"/>
    <col min="6" max="6" width="13.7109375" style="94" customWidth="1"/>
    <col min="7" max="7" width="10" style="94" customWidth="1"/>
    <col min="8" max="8" width="13.7109375" style="94" customWidth="1"/>
    <col min="9" max="9" width="12.140625" style="94" customWidth="1"/>
    <col min="10" max="10" width="12.28515625" style="94" customWidth="1"/>
    <col min="11" max="11" width="9.140625" style="94" customWidth="1"/>
    <col min="12" max="12" width="14" style="94" customWidth="1"/>
    <col min="13" max="13" width="11.5703125" style="94" customWidth="1"/>
    <col min="14" max="14" width="13.42578125" style="94" customWidth="1"/>
    <col min="15" max="15" width="8.85546875" style="94" customWidth="1"/>
    <col min="16" max="16" width="14" style="94" customWidth="1"/>
    <col min="17" max="17" width="12" style="94" customWidth="1"/>
    <col min="18" max="18" width="14.28515625" style="94" customWidth="1"/>
    <col min="19" max="19" width="3.28515625" style="94" customWidth="1"/>
    <col min="20" max="20" width="10.7109375" style="94" customWidth="1"/>
    <col min="21" max="21" width="9.42578125" style="94" customWidth="1"/>
    <col min="22" max="26" width="9.140625" style="94"/>
    <col min="27" max="27" width="10.5703125" style="94" customWidth="1"/>
    <col min="28" max="16384" width="9.140625" style="94"/>
  </cols>
  <sheetData>
    <row r="2" spans="2:33" x14ac:dyDescent="0.25">
      <c r="B2" s="11" t="s">
        <v>438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412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ht="15.75" thickBot="1" x14ac:dyDescent="0.3">
      <c r="B4" s="11"/>
      <c r="C4" s="990"/>
      <c r="D4" s="990"/>
      <c r="E4" s="990"/>
      <c r="F4" s="990"/>
      <c r="G4" s="991"/>
      <c r="H4" s="991"/>
      <c r="I4" s="991"/>
      <c r="J4" s="246"/>
      <c r="K4" s="11"/>
      <c r="L4" s="11"/>
      <c r="M4" s="11"/>
      <c r="N4" s="11"/>
      <c r="O4" s="11"/>
      <c r="P4" s="11"/>
      <c r="Q4" s="11"/>
      <c r="R4" s="11"/>
    </row>
    <row r="5" spans="2:33" x14ac:dyDescent="0.25">
      <c r="B5" s="821" t="s">
        <v>149</v>
      </c>
      <c r="C5" s="934" t="s">
        <v>409</v>
      </c>
      <c r="D5" s="935"/>
      <c r="E5" s="935"/>
      <c r="F5" s="984"/>
      <c r="G5" s="823" t="s">
        <v>410</v>
      </c>
      <c r="H5" s="824"/>
      <c r="I5" s="824"/>
      <c r="J5" s="825"/>
      <c r="K5" s="823" t="s">
        <v>154</v>
      </c>
      <c r="L5" s="824"/>
      <c r="M5" s="824"/>
      <c r="N5" s="825"/>
      <c r="O5" s="823" t="s">
        <v>484</v>
      </c>
      <c r="P5" s="824"/>
      <c r="Q5" s="824"/>
      <c r="R5" s="825"/>
    </row>
    <row r="6" spans="2:33" x14ac:dyDescent="0.25">
      <c r="B6" s="832"/>
      <c r="C6" s="953" t="s">
        <v>4</v>
      </c>
      <c r="D6" s="959" t="s">
        <v>62</v>
      </c>
      <c r="E6" s="959"/>
      <c r="F6" s="862" t="s">
        <v>482</v>
      </c>
      <c r="G6" s="817" t="s">
        <v>4</v>
      </c>
      <c r="H6" s="960" t="s">
        <v>62</v>
      </c>
      <c r="I6" s="986"/>
      <c r="J6" s="987" t="s">
        <v>482</v>
      </c>
      <c r="K6" s="953" t="s">
        <v>210</v>
      </c>
      <c r="L6" s="959" t="s">
        <v>62</v>
      </c>
      <c r="M6" s="959"/>
      <c r="N6" s="862" t="s">
        <v>483</v>
      </c>
      <c r="O6" s="953" t="s">
        <v>210</v>
      </c>
      <c r="P6" s="959" t="s">
        <v>62</v>
      </c>
      <c r="Q6" s="959"/>
      <c r="R6" s="820" t="s">
        <v>483</v>
      </c>
    </row>
    <row r="7" spans="2:33" ht="75.75" customHeight="1" thickBot="1" x14ac:dyDescent="0.3">
      <c r="B7" s="822"/>
      <c r="C7" s="945"/>
      <c r="D7" s="114" t="s">
        <v>60</v>
      </c>
      <c r="E7" s="114" t="s">
        <v>61</v>
      </c>
      <c r="F7" s="989"/>
      <c r="G7" s="985"/>
      <c r="H7" s="212" t="s">
        <v>60</v>
      </c>
      <c r="I7" s="212" t="s">
        <v>61</v>
      </c>
      <c r="J7" s="988"/>
      <c r="K7" s="945"/>
      <c r="L7" s="114" t="s">
        <v>60</v>
      </c>
      <c r="M7" s="114" t="s">
        <v>61</v>
      </c>
      <c r="N7" s="989"/>
      <c r="O7" s="945"/>
      <c r="P7" s="114" t="s">
        <v>60</v>
      </c>
      <c r="Q7" s="114" t="s">
        <v>61</v>
      </c>
      <c r="R7" s="947"/>
      <c r="T7" s="112" t="s">
        <v>411</v>
      </c>
      <c r="U7" s="112">
        <v>1</v>
      </c>
      <c r="V7" s="112">
        <v>2</v>
      </c>
      <c r="W7" s="112">
        <v>3</v>
      </c>
      <c r="X7" s="112">
        <v>4</v>
      </c>
      <c r="Y7" s="112">
        <v>5</v>
      </c>
      <c r="Z7" s="112">
        <v>6</v>
      </c>
      <c r="AA7" s="112" t="s">
        <v>355</v>
      </c>
      <c r="AB7" s="112">
        <v>1</v>
      </c>
      <c r="AC7" s="112">
        <v>2</v>
      </c>
      <c r="AD7" s="112">
        <v>3</v>
      </c>
      <c r="AE7" s="112">
        <v>4</v>
      </c>
      <c r="AF7" s="112">
        <v>5</v>
      </c>
      <c r="AG7" s="112">
        <v>6</v>
      </c>
    </row>
    <row r="8" spans="2:33" ht="27" customHeight="1" thickBot="1" x14ac:dyDescent="0.3">
      <c r="B8" s="200" t="s">
        <v>26</v>
      </c>
      <c r="C8" s="33">
        <f>SUM(C9:C33)</f>
        <v>41480</v>
      </c>
      <c r="D8" s="34">
        <f>SUM(D9:D33)</f>
        <v>17945</v>
      </c>
      <c r="E8" s="34">
        <f>SUM(E9:E33)</f>
        <v>6093</v>
      </c>
      <c r="F8" s="707">
        <f>SUM(AA8/C8)</f>
        <v>14.857425265188043</v>
      </c>
      <c r="G8" s="298">
        <f>SUM(G9:G33)</f>
        <v>34404</v>
      </c>
      <c r="H8" s="299">
        <f t="shared" ref="H8:I8" si="0">SUM(H9:H33)</f>
        <v>12024</v>
      </c>
      <c r="I8" s="299">
        <f t="shared" si="0"/>
        <v>4721</v>
      </c>
      <c r="J8" s="710">
        <f>SUM(T8)/G8</f>
        <v>15.495349377979304</v>
      </c>
      <c r="K8" s="33">
        <f>SUM(K9:K33)</f>
        <v>-7076</v>
      </c>
      <c r="L8" s="34">
        <f>SUM(L9:L33)</f>
        <v>-5921</v>
      </c>
      <c r="M8" s="34">
        <f>SUM(M9:M33)</f>
        <v>-1372</v>
      </c>
      <c r="N8" s="707">
        <f>J8-F8</f>
        <v>0.63792411279126071</v>
      </c>
      <c r="O8" s="300">
        <f>SUM(K8)/C8*100</f>
        <v>-17.058823529411764</v>
      </c>
      <c r="P8" s="301">
        <f>SUM(L8)/D8*100</f>
        <v>-32.995263304541652</v>
      </c>
      <c r="Q8" s="301">
        <f>SUM(M8)/E8*100</f>
        <v>-22.51764319711144</v>
      </c>
      <c r="R8" s="302">
        <f>N8/F8*100</f>
        <v>4.2936383754590395</v>
      </c>
      <c r="T8" s="14">
        <f>SUM(U8:Z8)</f>
        <v>533102</v>
      </c>
      <c r="U8" s="112">
        <f t="shared" ref="U8:Z8" si="1">SUM(U9:U33)</f>
        <v>94595</v>
      </c>
      <c r="V8" s="112">
        <f t="shared" si="1"/>
        <v>93888</v>
      </c>
      <c r="W8" s="112">
        <f t="shared" si="1"/>
        <v>91300</v>
      </c>
      <c r="X8" s="112">
        <f t="shared" si="1"/>
        <v>87683</v>
      </c>
      <c r="Y8" s="112">
        <f t="shared" si="1"/>
        <v>84030</v>
      </c>
      <c r="Z8" s="112">
        <f t="shared" si="1"/>
        <v>81606</v>
      </c>
      <c r="AA8" s="14">
        <f>SUM(AB8:AG8)</f>
        <v>616286</v>
      </c>
      <c r="AB8" s="14">
        <f>SUM(AB9:AB33)</f>
        <v>111891</v>
      </c>
      <c r="AC8" s="14">
        <f t="shared" ref="AC8:AG8" si="2">SUM(AC9:AC33)</f>
        <v>110803</v>
      </c>
      <c r="AD8" s="14">
        <f t="shared" si="2"/>
        <v>105919</v>
      </c>
      <c r="AE8" s="14">
        <f t="shared" si="2"/>
        <v>100061</v>
      </c>
      <c r="AF8" s="14">
        <f t="shared" si="2"/>
        <v>95633</v>
      </c>
      <c r="AG8" s="14">
        <f t="shared" si="2"/>
        <v>91979</v>
      </c>
    </row>
    <row r="9" spans="2:33" x14ac:dyDescent="0.25">
      <c r="B9" s="202" t="s">
        <v>27</v>
      </c>
      <c r="C9" s="50">
        <v>440</v>
      </c>
      <c r="D9" s="137">
        <v>324</v>
      </c>
      <c r="E9" s="137">
        <v>101</v>
      </c>
      <c r="F9" s="679">
        <f t="shared" ref="F9:F33" si="3">SUM(AA9/C9)</f>
        <v>20.331818181818182</v>
      </c>
      <c r="G9" s="50">
        <f>SUM(T.XXII!C9)</f>
        <v>418</v>
      </c>
      <c r="H9" s="137">
        <f>SUM(T.XXII!D9)</f>
        <v>235</v>
      </c>
      <c r="I9" s="137">
        <f>SUM(T.XXII!E9)</f>
        <v>99</v>
      </c>
      <c r="J9" s="679">
        <f t="shared" ref="J9:J33" si="4">SUM(T9)/G9</f>
        <v>18.358851674641148</v>
      </c>
      <c r="K9" s="50">
        <f>SUM(G9)-C9</f>
        <v>-22</v>
      </c>
      <c r="L9" s="137">
        <f t="shared" ref="L9:L33" si="5">SUM(H9)-D9</f>
        <v>-89</v>
      </c>
      <c r="M9" s="137">
        <f t="shared" ref="M9:M33" si="6">SUM(I9)-E9</f>
        <v>-2</v>
      </c>
      <c r="N9" s="679">
        <f t="shared" ref="N9:N33" si="7">J9-F9</f>
        <v>-1.9729665071770341</v>
      </c>
      <c r="O9" s="296">
        <f>SUM(K9)/C9*100</f>
        <v>-5</v>
      </c>
      <c r="P9" s="297">
        <f t="shared" ref="P9:P33" si="8">SUM(L9)/D9*100</f>
        <v>-27.469135802469136</v>
      </c>
      <c r="Q9" s="297">
        <f t="shared" ref="Q9:Q33" si="9">SUM(M9)/E9*100</f>
        <v>-1.9801980198019802</v>
      </c>
      <c r="R9" s="51">
        <f>N9/F9*100</f>
        <v>-9.7038370574323149</v>
      </c>
      <c r="T9" s="14">
        <f t="shared" ref="T9:T33" si="10">SUM(U9:Z9)</f>
        <v>7674</v>
      </c>
      <c r="U9" s="528">
        <v>1357</v>
      </c>
      <c r="V9" s="528">
        <v>1377</v>
      </c>
      <c r="W9" s="528">
        <v>1341</v>
      </c>
      <c r="X9" s="528">
        <v>1275</v>
      </c>
      <c r="Y9" s="528">
        <v>1196</v>
      </c>
      <c r="Z9" s="528">
        <v>1128</v>
      </c>
      <c r="AA9" s="14">
        <f t="shared" ref="AA9:AA33" si="11">SUM(AB9:AG9)</f>
        <v>8946</v>
      </c>
      <c r="AB9" s="559">
        <v>1610</v>
      </c>
      <c r="AC9" s="559">
        <v>1634</v>
      </c>
      <c r="AD9" s="559">
        <v>1554</v>
      </c>
      <c r="AE9" s="559">
        <v>1458</v>
      </c>
      <c r="AF9" s="559">
        <v>1383</v>
      </c>
      <c r="AG9" s="559">
        <v>1307</v>
      </c>
    </row>
    <row r="10" spans="2:33" x14ac:dyDescent="0.25">
      <c r="B10" s="221" t="s">
        <v>28</v>
      </c>
      <c r="C10" s="13">
        <v>757</v>
      </c>
      <c r="D10" s="14">
        <v>650</v>
      </c>
      <c r="E10" s="14">
        <v>225</v>
      </c>
      <c r="F10" s="682">
        <f t="shared" si="3"/>
        <v>40.620871862615587</v>
      </c>
      <c r="G10" s="13">
        <f>SUM(T.XXII!C10)</f>
        <v>788</v>
      </c>
      <c r="H10" s="14">
        <f>SUM(T.XXII!D10)</f>
        <v>492</v>
      </c>
      <c r="I10" s="14">
        <f>SUM(T.XXII!E10)</f>
        <v>195</v>
      </c>
      <c r="J10" s="682">
        <f t="shared" si="4"/>
        <v>34.173857868020306</v>
      </c>
      <c r="K10" s="13">
        <f t="shared" ref="K10:K33" si="12">SUM(G10)-C10</f>
        <v>31</v>
      </c>
      <c r="L10" s="14">
        <f t="shared" si="5"/>
        <v>-158</v>
      </c>
      <c r="M10" s="14">
        <f t="shared" si="6"/>
        <v>-30</v>
      </c>
      <c r="N10" s="683">
        <f t="shared" si="7"/>
        <v>-6.4470139945952809</v>
      </c>
      <c r="O10" s="227">
        <f t="shared" ref="O10:O33" si="13">SUM(K10)/C10*100</f>
        <v>4.0951122853368567</v>
      </c>
      <c r="P10" s="106">
        <f t="shared" si="8"/>
        <v>-24.307692307692307</v>
      </c>
      <c r="Q10" s="106">
        <f t="shared" si="9"/>
        <v>-13.333333333333334</v>
      </c>
      <c r="R10" s="45">
        <f t="shared" ref="R10:R33" si="14">N10/F10*100</f>
        <v>-15.87118567124757</v>
      </c>
      <c r="T10" s="14">
        <f t="shared" si="10"/>
        <v>26929</v>
      </c>
      <c r="U10" s="528">
        <v>4858</v>
      </c>
      <c r="V10" s="528">
        <v>4745</v>
      </c>
      <c r="W10" s="528">
        <v>4596</v>
      </c>
      <c r="X10" s="528">
        <v>4374</v>
      </c>
      <c r="Y10" s="528">
        <v>4211</v>
      </c>
      <c r="Z10" s="528">
        <v>4145</v>
      </c>
      <c r="AA10" s="14">
        <f t="shared" si="11"/>
        <v>30750</v>
      </c>
      <c r="AB10" s="559">
        <v>5599</v>
      </c>
      <c r="AC10" s="559">
        <v>5483</v>
      </c>
      <c r="AD10" s="559">
        <v>5226</v>
      </c>
      <c r="AE10" s="559">
        <v>4994</v>
      </c>
      <c r="AF10" s="559">
        <v>4780</v>
      </c>
      <c r="AG10" s="559">
        <v>4668</v>
      </c>
    </row>
    <row r="11" spans="2:33" x14ac:dyDescent="0.25">
      <c r="B11" s="221" t="s">
        <v>29</v>
      </c>
      <c r="C11" s="13">
        <v>2745</v>
      </c>
      <c r="D11" s="14">
        <v>817</v>
      </c>
      <c r="E11" s="14">
        <v>268</v>
      </c>
      <c r="F11" s="682">
        <f t="shared" si="3"/>
        <v>11.459016393442623</v>
      </c>
      <c r="G11" s="13">
        <f>SUM(T.XXII!C11)</f>
        <v>2866</v>
      </c>
      <c r="H11" s="14">
        <f>SUM(T.XXII!D11)</f>
        <v>541</v>
      </c>
      <c r="I11" s="14">
        <f>SUM(T.XXII!E11)</f>
        <v>220</v>
      </c>
      <c r="J11" s="682">
        <f>SUM(T11)/G11</f>
        <v>8.3726448011165395</v>
      </c>
      <c r="K11" s="13">
        <f t="shared" si="12"/>
        <v>121</v>
      </c>
      <c r="L11" s="14">
        <f t="shared" si="5"/>
        <v>-276</v>
      </c>
      <c r="M11" s="14">
        <f t="shared" si="6"/>
        <v>-48</v>
      </c>
      <c r="N11" s="683">
        <f t="shared" si="7"/>
        <v>-3.086371592326083</v>
      </c>
      <c r="O11" s="227">
        <f t="shared" si="13"/>
        <v>4.408014571948998</v>
      </c>
      <c r="P11" s="106">
        <f t="shared" si="8"/>
        <v>-33.782129742962056</v>
      </c>
      <c r="Q11" s="106">
        <f t="shared" si="9"/>
        <v>-17.910447761194028</v>
      </c>
      <c r="R11" s="45">
        <f t="shared" si="14"/>
        <v>-26.934001020299153</v>
      </c>
      <c r="T11" s="14">
        <f t="shared" si="10"/>
        <v>23996</v>
      </c>
      <c r="U11" s="528">
        <v>4278</v>
      </c>
      <c r="V11" s="528">
        <v>4248</v>
      </c>
      <c r="W11" s="528">
        <v>4115</v>
      </c>
      <c r="X11" s="528">
        <v>3949</v>
      </c>
      <c r="Y11" s="528">
        <v>3754</v>
      </c>
      <c r="Z11" s="528">
        <v>3652</v>
      </c>
      <c r="AA11" s="14">
        <f t="shared" si="11"/>
        <v>31455</v>
      </c>
      <c r="AB11" s="559">
        <v>5882</v>
      </c>
      <c r="AC11" s="559">
        <v>5736</v>
      </c>
      <c r="AD11" s="559">
        <v>5478</v>
      </c>
      <c r="AE11" s="559">
        <v>5060</v>
      </c>
      <c r="AF11" s="559">
        <v>4794</v>
      </c>
      <c r="AG11" s="559">
        <v>4505</v>
      </c>
    </row>
    <row r="12" spans="2:33" x14ac:dyDescent="0.25">
      <c r="B12" s="221" t="s">
        <v>30</v>
      </c>
      <c r="C12" s="13">
        <v>3521</v>
      </c>
      <c r="D12" s="14">
        <v>1326</v>
      </c>
      <c r="E12" s="14">
        <v>384</v>
      </c>
      <c r="F12" s="682">
        <f t="shared" si="3"/>
        <v>12.998011928429424</v>
      </c>
      <c r="G12" s="13">
        <f>SUM(T.XXII!C12)</f>
        <v>2341</v>
      </c>
      <c r="H12" s="14">
        <f>SUM(T.XXII!D12)</f>
        <v>759</v>
      </c>
      <c r="I12" s="14">
        <f>SUM(T.XXII!E12)</f>
        <v>189</v>
      </c>
      <c r="J12" s="682">
        <f t="shared" si="4"/>
        <v>17.734728748398119</v>
      </c>
      <c r="K12" s="13">
        <f t="shared" si="12"/>
        <v>-1180</v>
      </c>
      <c r="L12" s="14">
        <f t="shared" si="5"/>
        <v>-567</v>
      </c>
      <c r="M12" s="14">
        <f t="shared" si="6"/>
        <v>-195</v>
      </c>
      <c r="N12" s="683">
        <f t="shared" si="7"/>
        <v>4.7367168199686951</v>
      </c>
      <c r="O12" s="227">
        <f t="shared" si="13"/>
        <v>-33.513206475433115</v>
      </c>
      <c r="P12" s="106">
        <f t="shared" si="8"/>
        <v>-42.76018099547511</v>
      </c>
      <c r="Q12" s="106">
        <f t="shared" si="9"/>
        <v>-50.78125</v>
      </c>
      <c r="R12" s="45">
        <f t="shared" si="14"/>
        <v>36.44185623194025</v>
      </c>
      <c r="T12" s="14">
        <f t="shared" si="10"/>
        <v>41517</v>
      </c>
      <c r="U12" s="528">
        <v>7258</v>
      </c>
      <c r="V12" s="528">
        <v>7308</v>
      </c>
      <c r="W12" s="528">
        <v>7080</v>
      </c>
      <c r="X12" s="528">
        <v>6809</v>
      </c>
      <c r="Y12" s="528">
        <v>6668</v>
      </c>
      <c r="Z12" s="528">
        <v>6394</v>
      </c>
      <c r="AA12" s="14">
        <f t="shared" si="11"/>
        <v>45766</v>
      </c>
      <c r="AB12" s="559">
        <v>8091</v>
      </c>
      <c r="AC12" s="559">
        <v>8086</v>
      </c>
      <c r="AD12" s="559">
        <v>7815</v>
      </c>
      <c r="AE12" s="559">
        <v>7544</v>
      </c>
      <c r="AF12" s="559">
        <v>7214</v>
      </c>
      <c r="AG12" s="559">
        <v>7016</v>
      </c>
    </row>
    <row r="13" spans="2:33" x14ac:dyDescent="0.25">
      <c r="B13" s="221" t="s">
        <v>31</v>
      </c>
      <c r="C13" s="13">
        <v>1429</v>
      </c>
      <c r="D13" s="14">
        <v>958</v>
      </c>
      <c r="E13" s="14">
        <v>246</v>
      </c>
      <c r="F13" s="682">
        <f t="shared" si="3"/>
        <v>28.000699790062981</v>
      </c>
      <c r="G13" s="13">
        <f>SUM(T.XXII!C13)</f>
        <v>1001</v>
      </c>
      <c r="H13" s="14">
        <f>SUM(T.XXII!D13)</f>
        <v>701</v>
      </c>
      <c r="I13" s="14">
        <f>SUM(T.XXII!E13)</f>
        <v>200</v>
      </c>
      <c r="J13" s="682">
        <f t="shared" si="4"/>
        <v>33.58041958041958</v>
      </c>
      <c r="K13" s="13">
        <f t="shared" si="12"/>
        <v>-428</v>
      </c>
      <c r="L13" s="14">
        <f t="shared" si="5"/>
        <v>-257</v>
      </c>
      <c r="M13" s="14">
        <f t="shared" si="6"/>
        <v>-46</v>
      </c>
      <c r="N13" s="683">
        <f t="shared" si="7"/>
        <v>5.5797197903565987</v>
      </c>
      <c r="O13" s="227">
        <f t="shared" si="13"/>
        <v>-29.951014695591322</v>
      </c>
      <c r="P13" s="106">
        <f t="shared" si="8"/>
        <v>-26.826722338204593</v>
      </c>
      <c r="Q13" s="106">
        <f t="shared" si="9"/>
        <v>-18.699186991869919</v>
      </c>
      <c r="R13" s="45">
        <f t="shared" si="14"/>
        <v>19.927072652436905</v>
      </c>
      <c r="T13" s="14">
        <f t="shared" si="10"/>
        <v>33614</v>
      </c>
      <c r="U13" s="528">
        <v>6051</v>
      </c>
      <c r="V13" s="528">
        <v>6026</v>
      </c>
      <c r="W13" s="528">
        <v>5824</v>
      </c>
      <c r="X13" s="528">
        <v>5472</v>
      </c>
      <c r="Y13" s="528">
        <v>5178</v>
      </c>
      <c r="Z13" s="528">
        <v>5063</v>
      </c>
      <c r="AA13" s="14">
        <f t="shared" si="11"/>
        <v>40013</v>
      </c>
      <c r="AB13" s="559">
        <v>7359</v>
      </c>
      <c r="AC13" s="559">
        <v>7198</v>
      </c>
      <c r="AD13" s="559">
        <v>6908</v>
      </c>
      <c r="AE13" s="559">
        <v>6548</v>
      </c>
      <c r="AF13" s="559">
        <v>6158</v>
      </c>
      <c r="AG13" s="559">
        <v>5842</v>
      </c>
    </row>
    <row r="14" spans="2:33" x14ac:dyDescent="0.25">
      <c r="B14" s="221" t="s">
        <v>32</v>
      </c>
      <c r="C14" s="13">
        <v>1147</v>
      </c>
      <c r="D14" s="14">
        <v>738</v>
      </c>
      <c r="E14" s="14">
        <v>143</v>
      </c>
      <c r="F14" s="682">
        <f t="shared" si="3"/>
        <v>13.452484742807323</v>
      </c>
      <c r="G14" s="13">
        <f>SUM(T.XXII!C14)</f>
        <v>924</v>
      </c>
      <c r="H14" s="14">
        <f>SUM(T.XXII!D14)</f>
        <v>550</v>
      </c>
      <c r="I14" s="14">
        <f>SUM(T.XXII!E14)</f>
        <v>149</v>
      </c>
      <c r="J14" s="682">
        <f t="shared" si="4"/>
        <v>14.424242424242424</v>
      </c>
      <c r="K14" s="13">
        <f t="shared" si="12"/>
        <v>-223</v>
      </c>
      <c r="L14" s="14">
        <f t="shared" si="5"/>
        <v>-188</v>
      </c>
      <c r="M14" s="14">
        <f t="shared" si="6"/>
        <v>6</v>
      </c>
      <c r="N14" s="683">
        <f t="shared" si="7"/>
        <v>0.97175768143510055</v>
      </c>
      <c r="O14" s="227">
        <f t="shared" si="13"/>
        <v>-19.442022667829121</v>
      </c>
      <c r="P14" s="106">
        <f t="shared" si="8"/>
        <v>-25.474254742547426</v>
      </c>
      <c r="Q14" s="106">
        <f t="shared" si="9"/>
        <v>4.1958041958041958</v>
      </c>
      <c r="R14" s="45">
        <f t="shared" si="14"/>
        <v>7.2236296863646157</v>
      </c>
      <c r="T14" s="14">
        <f t="shared" si="10"/>
        <v>13328</v>
      </c>
      <c r="U14" s="528">
        <v>2413</v>
      </c>
      <c r="V14" s="528">
        <v>2390</v>
      </c>
      <c r="W14" s="528">
        <v>2316</v>
      </c>
      <c r="X14" s="528">
        <v>2191</v>
      </c>
      <c r="Y14" s="528">
        <v>2081</v>
      </c>
      <c r="Z14" s="528">
        <v>1937</v>
      </c>
      <c r="AA14" s="14">
        <f t="shared" si="11"/>
        <v>15430</v>
      </c>
      <c r="AB14" s="559">
        <v>2857</v>
      </c>
      <c r="AC14" s="559">
        <v>2814</v>
      </c>
      <c r="AD14" s="559">
        <v>2636</v>
      </c>
      <c r="AE14" s="559">
        <v>2481</v>
      </c>
      <c r="AF14" s="559">
        <v>2374</v>
      </c>
      <c r="AG14" s="559">
        <v>2268</v>
      </c>
    </row>
    <row r="15" spans="2:33" x14ac:dyDescent="0.25">
      <c r="B15" s="221" t="s">
        <v>33</v>
      </c>
      <c r="C15" s="13">
        <v>615</v>
      </c>
      <c r="D15" s="14">
        <v>304</v>
      </c>
      <c r="E15" s="14">
        <v>94</v>
      </c>
      <c r="F15" s="682">
        <f t="shared" si="3"/>
        <v>34.295934959349594</v>
      </c>
      <c r="G15" s="13">
        <f>SUM(T.XXII!C15)</f>
        <v>558</v>
      </c>
      <c r="H15" s="14">
        <f>SUM(T.XXII!D15)</f>
        <v>224</v>
      </c>
      <c r="I15" s="14">
        <f>SUM(T.XXII!E15)</f>
        <v>90</v>
      </c>
      <c r="J15" s="682">
        <f t="shared" si="4"/>
        <v>26.571684587813621</v>
      </c>
      <c r="K15" s="13">
        <f t="shared" si="12"/>
        <v>-57</v>
      </c>
      <c r="L15" s="14">
        <f t="shared" si="5"/>
        <v>-80</v>
      </c>
      <c r="M15" s="14">
        <f t="shared" si="6"/>
        <v>-4</v>
      </c>
      <c r="N15" s="683">
        <f t="shared" si="7"/>
        <v>-7.7242503715359732</v>
      </c>
      <c r="O15" s="227">
        <f t="shared" si="13"/>
        <v>-9.2682926829268286</v>
      </c>
      <c r="P15" s="106">
        <f t="shared" si="8"/>
        <v>-26.315789473684209</v>
      </c>
      <c r="Q15" s="106">
        <f t="shared" si="9"/>
        <v>-4.2553191489361701</v>
      </c>
      <c r="R15" s="45">
        <f t="shared" si="14"/>
        <v>-22.522349604089815</v>
      </c>
      <c r="T15" s="14">
        <f t="shared" si="10"/>
        <v>14827</v>
      </c>
      <c r="U15" s="528">
        <v>2735</v>
      </c>
      <c r="V15" s="528">
        <v>2701</v>
      </c>
      <c r="W15" s="528">
        <v>2581</v>
      </c>
      <c r="X15" s="528">
        <v>2454</v>
      </c>
      <c r="Y15" s="528">
        <v>2247</v>
      </c>
      <c r="Z15" s="528">
        <v>2109</v>
      </c>
      <c r="AA15" s="14">
        <f t="shared" si="11"/>
        <v>21092</v>
      </c>
      <c r="AB15" s="559">
        <v>3884</v>
      </c>
      <c r="AC15" s="559">
        <v>3799</v>
      </c>
      <c r="AD15" s="559">
        <v>3681</v>
      </c>
      <c r="AE15" s="559">
        <v>3450</v>
      </c>
      <c r="AF15" s="559">
        <v>3226</v>
      </c>
      <c r="AG15" s="559">
        <v>3052</v>
      </c>
    </row>
    <row r="16" spans="2:33" x14ac:dyDescent="0.25">
      <c r="B16" s="221" t="s">
        <v>34</v>
      </c>
      <c r="C16" s="13">
        <v>412</v>
      </c>
      <c r="D16" s="14">
        <v>215</v>
      </c>
      <c r="E16" s="14">
        <v>49</v>
      </c>
      <c r="F16" s="682">
        <f t="shared" si="3"/>
        <v>31.606796116504853</v>
      </c>
      <c r="G16" s="13">
        <f>SUM(T.XXII!C16)</f>
        <v>401</v>
      </c>
      <c r="H16" s="14">
        <f>SUM(T.XXII!D16)</f>
        <v>164</v>
      </c>
      <c r="I16" s="14">
        <f>SUM(T.XXII!E16)</f>
        <v>67</v>
      </c>
      <c r="J16" s="682">
        <f t="shared" si="4"/>
        <v>28.880299251870323</v>
      </c>
      <c r="K16" s="13">
        <f t="shared" si="12"/>
        <v>-11</v>
      </c>
      <c r="L16" s="14">
        <f t="shared" si="5"/>
        <v>-51</v>
      </c>
      <c r="M16" s="14">
        <f t="shared" si="6"/>
        <v>18</v>
      </c>
      <c r="N16" s="683">
        <f t="shared" si="7"/>
        <v>-2.7264968646345302</v>
      </c>
      <c r="O16" s="227">
        <f t="shared" si="13"/>
        <v>-2.6699029126213589</v>
      </c>
      <c r="P16" s="106">
        <f t="shared" si="8"/>
        <v>-23.720930232558139</v>
      </c>
      <c r="Q16" s="106">
        <f t="shared" si="9"/>
        <v>36.734693877551024</v>
      </c>
      <c r="R16" s="45">
        <f t="shared" si="14"/>
        <v>-8.6262994027755067</v>
      </c>
      <c r="T16" s="14">
        <f t="shared" si="10"/>
        <v>11581</v>
      </c>
      <c r="U16" s="528">
        <v>2105</v>
      </c>
      <c r="V16" s="528">
        <v>2104</v>
      </c>
      <c r="W16" s="528">
        <v>2056</v>
      </c>
      <c r="X16" s="528">
        <v>1900</v>
      </c>
      <c r="Y16" s="528">
        <v>1750</v>
      </c>
      <c r="Z16" s="528">
        <v>1666</v>
      </c>
      <c r="AA16" s="14">
        <f t="shared" si="11"/>
        <v>13022</v>
      </c>
      <c r="AB16" s="559">
        <v>2449</v>
      </c>
      <c r="AC16" s="559">
        <v>2389</v>
      </c>
      <c r="AD16" s="559">
        <v>2303</v>
      </c>
      <c r="AE16" s="559">
        <v>2130</v>
      </c>
      <c r="AF16" s="559">
        <v>1927</v>
      </c>
      <c r="AG16" s="559">
        <v>1824</v>
      </c>
    </row>
    <row r="17" spans="2:33" x14ac:dyDescent="0.25">
      <c r="B17" s="221" t="s">
        <v>35</v>
      </c>
      <c r="C17" s="13">
        <v>1337</v>
      </c>
      <c r="D17" s="14">
        <v>764</v>
      </c>
      <c r="E17" s="14">
        <v>300</v>
      </c>
      <c r="F17" s="682">
        <f t="shared" si="3"/>
        <v>18.183246073298431</v>
      </c>
      <c r="G17" s="13">
        <f>SUM(T.XXII!C17)</f>
        <v>889</v>
      </c>
      <c r="H17" s="14">
        <f>SUM(T.XXII!D17)</f>
        <v>446</v>
      </c>
      <c r="I17" s="14">
        <f>SUM(T.XXII!E17)</f>
        <v>181</v>
      </c>
      <c r="J17" s="682">
        <f t="shared" si="4"/>
        <v>26.797525309336333</v>
      </c>
      <c r="K17" s="13">
        <f t="shared" si="12"/>
        <v>-448</v>
      </c>
      <c r="L17" s="14">
        <f t="shared" si="5"/>
        <v>-318</v>
      </c>
      <c r="M17" s="14">
        <f t="shared" si="6"/>
        <v>-119</v>
      </c>
      <c r="N17" s="683">
        <f t="shared" si="7"/>
        <v>8.6142792360379019</v>
      </c>
      <c r="O17" s="227">
        <f t="shared" si="13"/>
        <v>-33.507853403141361</v>
      </c>
      <c r="P17" s="106">
        <f t="shared" si="8"/>
        <v>-41.623036649214662</v>
      </c>
      <c r="Q17" s="106">
        <f t="shared" si="9"/>
        <v>-39.666666666666664</v>
      </c>
      <c r="R17" s="45">
        <f t="shared" si="14"/>
        <v>47.37481526297838</v>
      </c>
      <c r="T17" s="14">
        <f t="shared" si="10"/>
        <v>23823</v>
      </c>
      <c r="U17" s="528">
        <v>4164</v>
      </c>
      <c r="V17" s="528">
        <v>4176</v>
      </c>
      <c r="W17" s="528">
        <v>4033</v>
      </c>
      <c r="X17" s="528">
        <v>3966</v>
      </c>
      <c r="Y17" s="528">
        <v>3827</v>
      </c>
      <c r="Z17" s="528">
        <v>3657</v>
      </c>
      <c r="AA17" s="14">
        <f t="shared" si="11"/>
        <v>24311</v>
      </c>
      <c r="AB17" s="559">
        <v>4389</v>
      </c>
      <c r="AC17" s="559">
        <v>4368</v>
      </c>
      <c r="AD17" s="559">
        <v>4103</v>
      </c>
      <c r="AE17" s="559">
        <v>3949</v>
      </c>
      <c r="AF17" s="559">
        <v>3843</v>
      </c>
      <c r="AG17" s="559">
        <v>3659</v>
      </c>
    </row>
    <row r="18" spans="2:33" x14ac:dyDescent="0.25">
      <c r="B18" s="221" t="s">
        <v>36</v>
      </c>
      <c r="C18" s="13">
        <v>1297</v>
      </c>
      <c r="D18" s="14">
        <v>721</v>
      </c>
      <c r="E18" s="14">
        <v>316</v>
      </c>
      <c r="F18" s="682">
        <f t="shared" si="3"/>
        <v>12.380878951426368</v>
      </c>
      <c r="G18" s="13">
        <f>SUM(T.XXII!C18)</f>
        <v>882</v>
      </c>
      <c r="H18" s="14">
        <f>SUM(T.XXII!D18)</f>
        <v>411</v>
      </c>
      <c r="I18" s="14">
        <f>SUM(T.XXII!E18)</f>
        <v>193</v>
      </c>
      <c r="J18" s="682">
        <f t="shared" si="4"/>
        <v>15.577097505668934</v>
      </c>
      <c r="K18" s="13">
        <f t="shared" si="12"/>
        <v>-415</v>
      </c>
      <c r="L18" s="14">
        <f t="shared" si="5"/>
        <v>-310</v>
      </c>
      <c r="M18" s="14">
        <f t="shared" si="6"/>
        <v>-123</v>
      </c>
      <c r="N18" s="683">
        <f t="shared" si="7"/>
        <v>3.1962185542425665</v>
      </c>
      <c r="O18" s="227">
        <f t="shared" si="13"/>
        <v>-31.996915959907479</v>
      </c>
      <c r="P18" s="106">
        <f t="shared" si="8"/>
        <v>-42.995839112343965</v>
      </c>
      <c r="Q18" s="106">
        <f t="shared" si="9"/>
        <v>-38.924050632911396</v>
      </c>
      <c r="R18" s="45">
        <f t="shared" si="14"/>
        <v>25.81576450898374</v>
      </c>
      <c r="T18" s="14">
        <f t="shared" si="10"/>
        <v>13739</v>
      </c>
      <c r="U18" s="528">
        <v>2554</v>
      </c>
      <c r="V18" s="528">
        <v>2502</v>
      </c>
      <c r="W18" s="528">
        <v>2383</v>
      </c>
      <c r="X18" s="528">
        <v>2221</v>
      </c>
      <c r="Y18" s="528">
        <v>2083</v>
      </c>
      <c r="Z18" s="528">
        <v>1996</v>
      </c>
      <c r="AA18" s="14">
        <f t="shared" si="11"/>
        <v>16058</v>
      </c>
      <c r="AB18" s="559">
        <v>3048</v>
      </c>
      <c r="AC18" s="559">
        <v>3013</v>
      </c>
      <c r="AD18" s="559">
        <v>2754</v>
      </c>
      <c r="AE18" s="559">
        <v>2541</v>
      </c>
      <c r="AF18" s="559">
        <v>2414</v>
      </c>
      <c r="AG18" s="559">
        <v>2288</v>
      </c>
    </row>
    <row r="19" spans="2:33" x14ac:dyDescent="0.25">
      <c r="B19" s="221" t="s">
        <v>37</v>
      </c>
      <c r="C19" s="13">
        <v>1304</v>
      </c>
      <c r="D19" s="14">
        <v>898</v>
      </c>
      <c r="E19" s="14">
        <v>292</v>
      </c>
      <c r="F19" s="682">
        <f t="shared" si="3"/>
        <v>19.532975460122699</v>
      </c>
      <c r="G19" s="13">
        <f>SUM(T.XXII!C19)</f>
        <v>905</v>
      </c>
      <c r="H19" s="14">
        <f>SUM(T.XXII!D19)</f>
        <v>560</v>
      </c>
      <c r="I19" s="14">
        <f>SUM(T.XXII!E19)</f>
        <v>248</v>
      </c>
      <c r="J19" s="682">
        <f t="shared" si="4"/>
        <v>23.412154696132596</v>
      </c>
      <c r="K19" s="13">
        <f t="shared" si="12"/>
        <v>-399</v>
      </c>
      <c r="L19" s="14">
        <f t="shared" si="5"/>
        <v>-338</v>
      </c>
      <c r="M19" s="14">
        <f t="shared" si="6"/>
        <v>-44</v>
      </c>
      <c r="N19" s="683">
        <f t="shared" si="7"/>
        <v>3.8791792360098967</v>
      </c>
      <c r="O19" s="227">
        <f t="shared" si="13"/>
        <v>-30.598159509202453</v>
      </c>
      <c r="P19" s="106">
        <f t="shared" si="8"/>
        <v>-37.639198218262806</v>
      </c>
      <c r="Q19" s="106">
        <f t="shared" si="9"/>
        <v>-15.068493150684931</v>
      </c>
      <c r="R19" s="45">
        <f t="shared" si="14"/>
        <v>19.859643216822683</v>
      </c>
      <c r="T19" s="14">
        <f t="shared" si="10"/>
        <v>21188</v>
      </c>
      <c r="U19" s="528">
        <v>3808</v>
      </c>
      <c r="V19" s="528">
        <v>3762</v>
      </c>
      <c r="W19" s="528">
        <v>3633</v>
      </c>
      <c r="X19" s="528">
        <v>3486</v>
      </c>
      <c r="Y19" s="528">
        <v>3287</v>
      </c>
      <c r="Z19" s="528">
        <v>3212</v>
      </c>
      <c r="AA19" s="14">
        <f t="shared" si="11"/>
        <v>25471</v>
      </c>
      <c r="AB19" s="559">
        <v>4811</v>
      </c>
      <c r="AC19" s="559">
        <v>4743</v>
      </c>
      <c r="AD19" s="559">
        <v>4396</v>
      </c>
      <c r="AE19" s="559">
        <v>4062</v>
      </c>
      <c r="AF19" s="559">
        <v>3850</v>
      </c>
      <c r="AG19" s="559">
        <v>3609</v>
      </c>
    </row>
    <row r="20" spans="2:33" x14ac:dyDescent="0.25">
      <c r="B20" s="221" t="s">
        <v>38</v>
      </c>
      <c r="C20" s="13">
        <v>3766</v>
      </c>
      <c r="D20" s="14">
        <v>1378</v>
      </c>
      <c r="E20" s="14">
        <v>294</v>
      </c>
      <c r="F20" s="682">
        <f t="shared" si="3"/>
        <v>6.9726500265533726</v>
      </c>
      <c r="G20" s="13">
        <f>SUM(T.XXII!C20)</f>
        <v>2734</v>
      </c>
      <c r="H20" s="14">
        <f>SUM(T.XXII!D20)</f>
        <v>616</v>
      </c>
      <c r="I20" s="14">
        <f>SUM(T.XXII!E20)</f>
        <v>151</v>
      </c>
      <c r="J20" s="682">
        <f t="shared" si="4"/>
        <v>7.645940014630578</v>
      </c>
      <c r="K20" s="13">
        <f t="shared" si="12"/>
        <v>-1032</v>
      </c>
      <c r="L20" s="14">
        <f t="shared" si="5"/>
        <v>-762</v>
      </c>
      <c r="M20" s="14">
        <f t="shared" si="6"/>
        <v>-143</v>
      </c>
      <c r="N20" s="683">
        <f t="shared" si="7"/>
        <v>0.67328998807720541</v>
      </c>
      <c r="O20" s="227">
        <f t="shared" si="13"/>
        <v>-27.40308019118428</v>
      </c>
      <c r="P20" s="106">
        <f t="shared" si="8"/>
        <v>-55.297532656023222</v>
      </c>
      <c r="Q20" s="106">
        <f t="shared" si="9"/>
        <v>-48.639455782312922</v>
      </c>
      <c r="R20" s="45">
        <f t="shared" si="14"/>
        <v>9.6561563467716027</v>
      </c>
      <c r="T20" s="14">
        <f t="shared" si="10"/>
        <v>20904</v>
      </c>
      <c r="U20" s="528">
        <v>3765</v>
      </c>
      <c r="V20" s="528">
        <v>3719</v>
      </c>
      <c r="W20" s="528">
        <v>3573</v>
      </c>
      <c r="X20" s="528">
        <v>3370</v>
      </c>
      <c r="Y20" s="528">
        <v>3257</v>
      </c>
      <c r="Z20" s="528">
        <v>3220</v>
      </c>
      <c r="AA20" s="14">
        <f t="shared" si="11"/>
        <v>26259</v>
      </c>
      <c r="AB20" s="559">
        <v>4844</v>
      </c>
      <c r="AC20" s="559">
        <v>4733</v>
      </c>
      <c r="AD20" s="559">
        <v>4525</v>
      </c>
      <c r="AE20" s="559">
        <v>4180</v>
      </c>
      <c r="AF20" s="559">
        <v>4030</v>
      </c>
      <c r="AG20" s="559">
        <v>3947</v>
      </c>
    </row>
    <row r="21" spans="2:33" x14ac:dyDescent="0.25">
      <c r="B21" s="221" t="s">
        <v>39</v>
      </c>
      <c r="C21" s="13">
        <v>998</v>
      </c>
      <c r="D21" s="14">
        <v>648</v>
      </c>
      <c r="E21" s="14">
        <v>243</v>
      </c>
      <c r="F21" s="682">
        <f t="shared" si="3"/>
        <v>26.183366733466933</v>
      </c>
      <c r="G21" s="13">
        <f>SUM(T.XXII!C21)</f>
        <v>1207</v>
      </c>
      <c r="H21" s="14">
        <f>SUM(T.XXII!D21)</f>
        <v>552</v>
      </c>
      <c r="I21" s="14">
        <f>SUM(T.XXII!E21)</f>
        <v>227</v>
      </c>
      <c r="J21" s="682">
        <f t="shared" si="4"/>
        <v>19.862468931234467</v>
      </c>
      <c r="K21" s="13">
        <f t="shared" si="12"/>
        <v>209</v>
      </c>
      <c r="L21" s="14">
        <f t="shared" si="5"/>
        <v>-96</v>
      </c>
      <c r="M21" s="14">
        <f t="shared" si="6"/>
        <v>-16</v>
      </c>
      <c r="N21" s="683">
        <f t="shared" si="7"/>
        <v>-6.3208978022324658</v>
      </c>
      <c r="O21" s="227">
        <f t="shared" si="13"/>
        <v>20.941883767535067</v>
      </c>
      <c r="P21" s="106">
        <f t="shared" si="8"/>
        <v>-14.814814814814813</v>
      </c>
      <c r="Q21" s="106">
        <f t="shared" si="9"/>
        <v>-6.5843621399176957</v>
      </c>
      <c r="R21" s="45">
        <f t="shared" si="14"/>
        <v>-24.140890155860859</v>
      </c>
      <c r="T21" s="14">
        <f t="shared" si="10"/>
        <v>23974</v>
      </c>
      <c r="U21" s="528">
        <v>4242</v>
      </c>
      <c r="V21" s="528">
        <v>4175</v>
      </c>
      <c r="W21" s="528">
        <v>4121</v>
      </c>
      <c r="X21" s="528">
        <v>3953</v>
      </c>
      <c r="Y21" s="528">
        <v>3796</v>
      </c>
      <c r="Z21" s="528">
        <v>3687</v>
      </c>
      <c r="AA21" s="14">
        <f t="shared" si="11"/>
        <v>26131</v>
      </c>
      <c r="AB21" s="559">
        <v>4650</v>
      </c>
      <c r="AC21" s="559">
        <v>4606</v>
      </c>
      <c r="AD21" s="559">
        <v>4438</v>
      </c>
      <c r="AE21" s="559">
        <v>4285</v>
      </c>
      <c r="AF21" s="559">
        <v>4124</v>
      </c>
      <c r="AG21" s="559">
        <v>4028</v>
      </c>
    </row>
    <row r="22" spans="2:33" x14ac:dyDescent="0.25">
      <c r="B22" s="222" t="s">
        <v>40</v>
      </c>
      <c r="C22" s="130">
        <v>559</v>
      </c>
      <c r="D22" s="131">
        <v>376</v>
      </c>
      <c r="E22" s="14">
        <v>217</v>
      </c>
      <c r="F22" s="708">
        <f t="shared" si="3"/>
        <v>48.26296958855098</v>
      </c>
      <c r="G22" s="130">
        <f>SUM(T.XXII!C22)</f>
        <v>394</v>
      </c>
      <c r="H22" s="131">
        <f>SUM(T.XXII!D22)</f>
        <v>283</v>
      </c>
      <c r="I22" s="14">
        <f>SUM(T.XXII!E22)</f>
        <v>151</v>
      </c>
      <c r="J22" s="708">
        <f t="shared" si="4"/>
        <v>60.1243654822335</v>
      </c>
      <c r="K22" s="130">
        <f t="shared" si="12"/>
        <v>-165</v>
      </c>
      <c r="L22" s="131">
        <f t="shared" si="5"/>
        <v>-93</v>
      </c>
      <c r="M22" s="14">
        <f t="shared" si="6"/>
        <v>-66</v>
      </c>
      <c r="N22" s="683">
        <f t="shared" si="7"/>
        <v>11.86139589368252</v>
      </c>
      <c r="O22" s="228">
        <f t="shared" si="13"/>
        <v>-29.516994633273701</v>
      </c>
      <c r="P22" s="229">
        <f t="shared" si="8"/>
        <v>-24.73404255319149</v>
      </c>
      <c r="Q22" s="106">
        <f t="shared" si="9"/>
        <v>-30.414746543778804</v>
      </c>
      <c r="R22" s="45">
        <f t="shared" si="14"/>
        <v>24.576597741089472</v>
      </c>
      <c r="T22" s="131">
        <f t="shared" si="10"/>
        <v>23689</v>
      </c>
      <c r="U22" s="528">
        <v>4236</v>
      </c>
      <c r="V22" s="528">
        <v>4155</v>
      </c>
      <c r="W22" s="528">
        <v>4045</v>
      </c>
      <c r="X22" s="528">
        <v>3849</v>
      </c>
      <c r="Y22" s="528">
        <v>3670</v>
      </c>
      <c r="Z22" s="528">
        <v>3734</v>
      </c>
      <c r="AA22" s="131">
        <f t="shared" si="11"/>
        <v>26979</v>
      </c>
      <c r="AB22" s="559">
        <v>4859</v>
      </c>
      <c r="AC22" s="559">
        <v>4827</v>
      </c>
      <c r="AD22" s="559">
        <v>4594</v>
      </c>
      <c r="AE22" s="559">
        <v>4410</v>
      </c>
      <c r="AF22" s="559">
        <v>4166</v>
      </c>
      <c r="AG22" s="559">
        <v>4123</v>
      </c>
    </row>
    <row r="23" spans="2:33" x14ac:dyDescent="0.25">
      <c r="B23" s="222" t="s">
        <v>41</v>
      </c>
      <c r="C23" s="130">
        <v>1598</v>
      </c>
      <c r="D23" s="131">
        <v>1156</v>
      </c>
      <c r="E23" s="14">
        <v>506</v>
      </c>
      <c r="F23" s="708">
        <f t="shared" si="3"/>
        <v>18.623904881101378</v>
      </c>
      <c r="G23" s="130">
        <f>SUM(T.XXII!C23)</f>
        <v>1280</v>
      </c>
      <c r="H23" s="131">
        <f>SUM(T.XXII!D23)</f>
        <v>879</v>
      </c>
      <c r="I23" s="14">
        <f>SUM(T.XXII!E23)</f>
        <v>410</v>
      </c>
      <c r="J23" s="708">
        <f t="shared" si="4"/>
        <v>20.328906249999999</v>
      </c>
      <c r="K23" s="130">
        <f t="shared" si="12"/>
        <v>-318</v>
      </c>
      <c r="L23" s="131">
        <f t="shared" si="5"/>
        <v>-277</v>
      </c>
      <c r="M23" s="14">
        <f t="shared" si="6"/>
        <v>-96</v>
      </c>
      <c r="N23" s="683">
        <f t="shared" si="7"/>
        <v>1.7050013688986212</v>
      </c>
      <c r="O23" s="228">
        <f t="shared" si="13"/>
        <v>-19.899874843554443</v>
      </c>
      <c r="P23" s="229">
        <f t="shared" si="8"/>
        <v>-23.961937716262977</v>
      </c>
      <c r="Q23" s="106">
        <f t="shared" si="9"/>
        <v>-18.972332015810274</v>
      </c>
      <c r="R23" s="45">
        <f t="shared" si="14"/>
        <v>9.1549080592049883</v>
      </c>
      <c r="T23" s="131">
        <f t="shared" si="10"/>
        <v>26021</v>
      </c>
      <c r="U23" s="528">
        <v>4810</v>
      </c>
      <c r="V23" s="528">
        <v>4602</v>
      </c>
      <c r="W23" s="528">
        <v>4469</v>
      </c>
      <c r="X23" s="528">
        <v>4250</v>
      </c>
      <c r="Y23" s="528">
        <v>3993</v>
      </c>
      <c r="Z23" s="528">
        <v>3897</v>
      </c>
      <c r="AA23" s="131">
        <f t="shared" si="11"/>
        <v>29761</v>
      </c>
      <c r="AB23" s="559">
        <v>5518</v>
      </c>
      <c r="AC23" s="559">
        <v>5332</v>
      </c>
      <c r="AD23" s="559">
        <v>5111</v>
      </c>
      <c r="AE23" s="559">
        <v>4793</v>
      </c>
      <c r="AF23" s="559">
        <v>4633</v>
      </c>
      <c r="AG23" s="559">
        <v>4374</v>
      </c>
    </row>
    <row r="24" spans="2:33" x14ac:dyDescent="0.25">
      <c r="B24" s="222" t="s">
        <v>42</v>
      </c>
      <c r="C24" s="130">
        <v>1543</v>
      </c>
      <c r="D24" s="131">
        <v>714</v>
      </c>
      <c r="E24" s="14">
        <v>166</v>
      </c>
      <c r="F24" s="708">
        <f t="shared" si="3"/>
        <v>14.251458198314971</v>
      </c>
      <c r="G24" s="130">
        <f>SUM(T.XXII!C24)</f>
        <v>1004</v>
      </c>
      <c r="H24" s="131">
        <f>SUM(T.XXII!D24)</f>
        <v>450</v>
      </c>
      <c r="I24" s="14">
        <f>SUM(T.XXII!E24)</f>
        <v>159</v>
      </c>
      <c r="J24" s="708">
        <f t="shared" si="4"/>
        <v>21.013944223107568</v>
      </c>
      <c r="K24" s="130">
        <f t="shared" si="12"/>
        <v>-539</v>
      </c>
      <c r="L24" s="131">
        <f t="shared" si="5"/>
        <v>-264</v>
      </c>
      <c r="M24" s="14">
        <f t="shared" si="6"/>
        <v>-7</v>
      </c>
      <c r="N24" s="683">
        <f t="shared" si="7"/>
        <v>6.7624860247925973</v>
      </c>
      <c r="O24" s="228">
        <f t="shared" si="13"/>
        <v>-34.931950745301357</v>
      </c>
      <c r="P24" s="229">
        <f t="shared" si="8"/>
        <v>-36.97478991596639</v>
      </c>
      <c r="Q24" s="106">
        <f t="shared" si="9"/>
        <v>-4.2168674698795181</v>
      </c>
      <c r="R24" s="45">
        <f t="shared" si="14"/>
        <v>47.451186613255928</v>
      </c>
      <c r="T24" s="131">
        <f t="shared" si="10"/>
        <v>21098</v>
      </c>
      <c r="U24" s="528">
        <v>3618</v>
      </c>
      <c r="V24" s="528">
        <v>3649</v>
      </c>
      <c r="W24" s="528">
        <v>3529</v>
      </c>
      <c r="X24" s="528">
        <v>3475</v>
      </c>
      <c r="Y24" s="528">
        <v>3434</v>
      </c>
      <c r="Z24" s="528">
        <v>3393</v>
      </c>
      <c r="AA24" s="131">
        <f t="shared" si="11"/>
        <v>21990</v>
      </c>
      <c r="AB24" s="559">
        <v>3845</v>
      </c>
      <c r="AC24" s="559">
        <v>3903</v>
      </c>
      <c r="AD24" s="559">
        <v>3741</v>
      </c>
      <c r="AE24" s="559">
        <v>3544</v>
      </c>
      <c r="AF24" s="559">
        <v>3510</v>
      </c>
      <c r="AG24" s="559">
        <v>3447</v>
      </c>
    </row>
    <row r="25" spans="2:33" x14ac:dyDescent="0.25">
      <c r="B25" s="222" t="s">
        <v>43</v>
      </c>
      <c r="C25" s="130">
        <v>2549</v>
      </c>
      <c r="D25" s="131">
        <v>623</v>
      </c>
      <c r="E25" s="14">
        <v>244</v>
      </c>
      <c r="F25" s="708">
        <f t="shared" si="3"/>
        <v>17.356218124754808</v>
      </c>
      <c r="G25" s="130">
        <f>SUM(T.XXII!C25)</f>
        <v>2059</v>
      </c>
      <c r="H25" s="131">
        <f>SUM(T.XXII!D25)</f>
        <v>455</v>
      </c>
      <c r="I25" s="14">
        <f>SUM(T.XXII!E25)</f>
        <v>300</v>
      </c>
      <c r="J25" s="708">
        <f t="shared" si="4"/>
        <v>18.97425934919864</v>
      </c>
      <c r="K25" s="130">
        <f t="shared" si="12"/>
        <v>-490</v>
      </c>
      <c r="L25" s="131">
        <f t="shared" si="5"/>
        <v>-168</v>
      </c>
      <c r="M25" s="14">
        <f t="shared" si="6"/>
        <v>56</v>
      </c>
      <c r="N25" s="683">
        <f t="shared" si="7"/>
        <v>1.6180412244438322</v>
      </c>
      <c r="O25" s="228">
        <f t="shared" si="13"/>
        <v>-19.223224794036877</v>
      </c>
      <c r="P25" s="229">
        <f t="shared" si="8"/>
        <v>-26.966292134831459</v>
      </c>
      <c r="Q25" s="106">
        <f t="shared" si="9"/>
        <v>22.950819672131146</v>
      </c>
      <c r="R25" s="45">
        <f t="shared" si="14"/>
        <v>9.3225448816874135</v>
      </c>
      <c r="T25" s="131">
        <f t="shared" si="10"/>
        <v>39068</v>
      </c>
      <c r="U25" s="528">
        <v>6791</v>
      </c>
      <c r="V25" s="528">
        <v>6784</v>
      </c>
      <c r="W25" s="528">
        <v>6635</v>
      </c>
      <c r="X25" s="528">
        <v>6478</v>
      </c>
      <c r="Y25" s="528">
        <v>6255</v>
      </c>
      <c r="Z25" s="528">
        <v>6125</v>
      </c>
      <c r="AA25" s="131">
        <f t="shared" si="11"/>
        <v>44241</v>
      </c>
      <c r="AB25" s="559">
        <v>7897</v>
      </c>
      <c r="AC25" s="559">
        <v>7917</v>
      </c>
      <c r="AD25" s="559">
        <v>7592</v>
      </c>
      <c r="AE25" s="559">
        <v>7169</v>
      </c>
      <c r="AF25" s="559">
        <v>6953</v>
      </c>
      <c r="AG25" s="559">
        <v>6713</v>
      </c>
    </row>
    <row r="26" spans="2:33" x14ac:dyDescent="0.25">
      <c r="B26" s="222" t="s">
        <v>44</v>
      </c>
      <c r="C26" s="130">
        <v>1505</v>
      </c>
      <c r="D26" s="131">
        <v>659</v>
      </c>
      <c r="E26" s="14">
        <v>178</v>
      </c>
      <c r="F26" s="708">
        <f t="shared" si="3"/>
        <v>13.910963455149501</v>
      </c>
      <c r="G26" s="130">
        <f>SUM(T.XXII!C26)</f>
        <v>1051</v>
      </c>
      <c r="H26" s="131">
        <f>SUM(T.XXII!D26)</f>
        <v>430</v>
      </c>
      <c r="I26" s="14">
        <f>SUM(T.XXII!E26)</f>
        <v>134</v>
      </c>
      <c r="J26" s="708">
        <f t="shared" si="4"/>
        <v>17.182683158896289</v>
      </c>
      <c r="K26" s="130">
        <f t="shared" si="12"/>
        <v>-454</v>
      </c>
      <c r="L26" s="131">
        <f t="shared" si="5"/>
        <v>-229</v>
      </c>
      <c r="M26" s="14">
        <f t="shared" si="6"/>
        <v>-44</v>
      </c>
      <c r="N26" s="683">
        <f t="shared" si="7"/>
        <v>3.271719703746788</v>
      </c>
      <c r="O26" s="228">
        <f>SUM(K26)/C26*100</f>
        <v>-30.166112956810633</v>
      </c>
      <c r="P26" s="229">
        <f t="shared" si="8"/>
        <v>-34.749620637329286</v>
      </c>
      <c r="Q26" s="106">
        <f t="shared" si="9"/>
        <v>-24.719101123595504</v>
      </c>
      <c r="R26" s="45">
        <f t="shared" si="14"/>
        <v>23.51900150047247</v>
      </c>
      <c r="T26" s="131">
        <f t="shared" si="10"/>
        <v>18059</v>
      </c>
      <c r="U26" s="528">
        <v>3149</v>
      </c>
      <c r="V26" s="528">
        <v>3180</v>
      </c>
      <c r="W26" s="528">
        <v>3122</v>
      </c>
      <c r="X26" s="528">
        <v>3001</v>
      </c>
      <c r="Y26" s="528">
        <v>2859</v>
      </c>
      <c r="Z26" s="528">
        <v>2748</v>
      </c>
      <c r="AA26" s="131">
        <f t="shared" si="11"/>
        <v>20936</v>
      </c>
      <c r="AB26" s="559">
        <v>3843</v>
      </c>
      <c r="AC26" s="559">
        <v>3806</v>
      </c>
      <c r="AD26" s="559">
        <v>3708</v>
      </c>
      <c r="AE26" s="559">
        <v>3380</v>
      </c>
      <c r="AF26" s="559">
        <v>3140</v>
      </c>
      <c r="AG26" s="559">
        <v>3059</v>
      </c>
    </row>
    <row r="27" spans="2:33" x14ac:dyDescent="0.25">
      <c r="B27" s="222" t="s">
        <v>45</v>
      </c>
      <c r="C27" s="130">
        <v>1439</v>
      </c>
      <c r="D27" s="131">
        <v>668</v>
      </c>
      <c r="E27" s="14">
        <v>272</v>
      </c>
      <c r="F27" s="708">
        <f t="shared" si="3"/>
        <v>12.370396108408617</v>
      </c>
      <c r="G27" s="130">
        <f>SUM(T.XXII!C27)</f>
        <v>999</v>
      </c>
      <c r="H27" s="131">
        <f>SUM(T.XXII!D27)</f>
        <v>429</v>
      </c>
      <c r="I27" s="14">
        <f>SUM(T.XXII!E27)</f>
        <v>220</v>
      </c>
      <c r="J27" s="708">
        <f t="shared" si="4"/>
        <v>15.8998998998999</v>
      </c>
      <c r="K27" s="130">
        <f t="shared" si="12"/>
        <v>-440</v>
      </c>
      <c r="L27" s="131">
        <f t="shared" si="5"/>
        <v>-239</v>
      </c>
      <c r="M27" s="14">
        <f t="shared" si="6"/>
        <v>-52</v>
      </c>
      <c r="N27" s="683">
        <f t="shared" si="7"/>
        <v>3.5295037914912832</v>
      </c>
      <c r="O27" s="228">
        <f t="shared" si="13"/>
        <v>-30.576789437109102</v>
      </c>
      <c r="P27" s="229">
        <f t="shared" si="8"/>
        <v>-35.778443113772454</v>
      </c>
      <c r="Q27" s="106">
        <f t="shared" si="9"/>
        <v>-19.117647058823529</v>
      </c>
      <c r="R27" s="45">
        <f t="shared" si="14"/>
        <v>28.531857513375407</v>
      </c>
      <c r="T27" s="131">
        <f t="shared" si="10"/>
        <v>15884</v>
      </c>
      <c r="U27" s="528">
        <v>2821</v>
      </c>
      <c r="V27" s="528">
        <v>2828</v>
      </c>
      <c r="W27" s="528">
        <v>2756</v>
      </c>
      <c r="X27" s="528">
        <v>2653</v>
      </c>
      <c r="Y27" s="528">
        <v>2472</v>
      </c>
      <c r="Z27" s="528">
        <v>2354</v>
      </c>
      <c r="AA27" s="131">
        <f t="shared" si="11"/>
        <v>17801</v>
      </c>
      <c r="AB27" s="559">
        <v>3277</v>
      </c>
      <c r="AC27" s="559">
        <v>3301</v>
      </c>
      <c r="AD27" s="559">
        <v>3070</v>
      </c>
      <c r="AE27" s="559">
        <v>2879</v>
      </c>
      <c r="AF27" s="559">
        <v>2698</v>
      </c>
      <c r="AG27" s="559">
        <v>2576</v>
      </c>
    </row>
    <row r="28" spans="2:33" x14ac:dyDescent="0.25">
      <c r="B28" s="222" t="s">
        <v>46</v>
      </c>
      <c r="C28" s="130">
        <v>1371</v>
      </c>
      <c r="D28" s="131">
        <v>906</v>
      </c>
      <c r="E28" s="14">
        <v>376</v>
      </c>
      <c r="F28" s="708">
        <f t="shared" si="3"/>
        <v>19.194018964259666</v>
      </c>
      <c r="G28" s="130">
        <f>SUM(T.XXII!C28)</f>
        <v>1172</v>
      </c>
      <c r="H28" s="131">
        <f>SUM(T.XXII!D28)</f>
        <v>512</v>
      </c>
      <c r="I28" s="14">
        <f>SUM(T.XXII!E28)</f>
        <v>220</v>
      </c>
      <c r="J28" s="708">
        <f t="shared" si="4"/>
        <v>20.095563139931741</v>
      </c>
      <c r="K28" s="130">
        <f t="shared" si="12"/>
        <v>-199</v>
      </c>
      <c r="L28" s="131">
        <f t="shared" si="5"/>
        <v>-394</v>
      </c>
      <c r="M28" s="14">
        <f t="shared" si="6"/>
        <v>-156</v>
      </c>
      <c r="N28" s="683">
        <f t="shared" si="7"/>
        <v>0.90154417567207545</v>
      </c>
      <c r="O28" s="228">
        <f t="shared" si="13"/>
        <v>-14.514952589350838</v>
      </c>
      <c r="P28" s="229">
        <f t="shared" si="8"/>
        <v>-43.487858719646802</v>
      </c>
      <c r="Q28" s="106">
        <f t="shared" si="9"/>
        <v>-41.48936170212766</v>
      </c>
      <c r="R28" s="45">
        <f t="shared" si="14"/>
        <v>4.6970057565890757</v>
      </c>
      <c r="T28" s="131">
        <f t="shared" si="10"/>
        <v>23552</v>
      </c>
      <c r="U28" s="528">
        <v>4203</v>
      </c>
      <c r="V28" s="528">
        <v>4161</v>
      </c>
      <c r="W28" s="528">
        <v>3997</v>
      </c>
      <c r="X28" s="528">
        <v>3841</v>
      </c>
      <c r="Y28" s="528">
        <v>3678</v>
      </c>
      <c r="Z28" s="528">
        <v>3672</v>
      </c>
      <c r="AA28" s="131">
        <f t="shared" si="11"/>
        <v>26315</v>
      </c>
      <c r="AB28" s="559">
        <v>5000</v>
      </c>
      <c r="AC28" s="559">
        <v>4833</v>
      </c>
      <c r="AD28" s="559">
        <v>4487</v>
      </c>
      <c r="AE28" s="559">
        <v>4192</v>
      </c>
      <c r="AF28" s="559">
        <v>3970</v>
      </c>
      <c r="AG28" s="559">
        <v>3833</v>
      </c>
    </row>
    <row r="29" spans="2:33" x14ac:dyDescent="0.25">
      <c r="B29" s="222" t="s">
        <v>47</v>
      </c>
      <c r="C29" s="130">
        <v>865</v>
      </c>
      <c r="D29" s="131">
        <v>453</v>
      </c>
      <c r="E29" s="14">
        <v>182</v>
      </c>
      <c r="F29" s="708">
        <f t="shared" si="3"/>
        <v>15.265895953757225</v>
      </c>
      <c r="G29" s="130">
        <f>SUM(T.XXII!C29)</f>
        <v>875</v>
      </c>
      <c r="H29" s="131">
        <f>SUM(T.XXII!D29)</f>
        <v>379</v>
      </c>
      <c r="I29" s="14">
        <f>SUM(T.XXII!E29)</f>
        <v>201</v>
      </c>
      <c r="J29" s="708">
        <f t="shared" si="4"/>
        <v>12.117714285714285</v>
      </c>
      <c r="K29" s="130">
        <f t="shared" si="12"/>
        <v>10</v>
      </c>
      <c r="L29" s="131">
        <f t="shared" si="5"/>
        <v>-74</v>
      </c>
      <c r="M29" s="14">
        <f t="shared" si="6"/>
        <v>19</v>
      </c>
      <c r="N29" s="683">
        <f t="shared" si="7"/>
        <v>-3.1481816680429393</v>
      </c>
      <c r="O29" s="228">
        <f t="shared" si="13"/>
        <v>1.1560693641618496</v>
      </c>
      <c r="P29" s="229">
        <f t="shared" si="8"/>
        <v>-16.335540838852097</v>
      </c>
      <c r="Q29" s="106">
        <f t="shared" si="9"/>
        <v>10.43956043956044</v>
      </c>
      <c r="R29" s="45">
        <f t="shared" si="14"/>
        <v>-20.622318385892786</v>
      </c>
      <c r="T29" s="131">
        <f t="shared" si="10"/>
        <v>10603</v>
      </c>
      <c r="U29" s="528">
        <v>1885</v>
      </c>
      <c r="V29" s="528">
        <v>1874</v>
      </c>
      <c r="W29" s="528">
        <v>1852</v>
      </c>
      <c r="X29" s="528">
        <v>1788</v>
      </c>
      <c r="Y29" s="528">
        <v>1676</v>
      </c>
      <c r="Z29" s="528">
        <v>1528</v>
      </c>
      <c r="AA29" s="131">
        <f t="shared" si="11"/>
        <v>13205</v>
      </c>
      <c r="AB29" s="559">
        <v>2383</v>
      </c>
      <c r="AC29" s="559">
        <v>2428</v>
      </c>
      <c r="AD29" s="559">
        <v>2279</v>
      </c>
      <c r="AE29" s="559">
        <v>2126</v>
      </c>
      <c r="AF29" s="559">
        <v>2045</v>
      </c>
      <c r="AG29" s="559">
        <v>1944</v>
      </c>
    </row>
    <row r="30" spans="2:33" x14ac:dyDescent="0.25">
      <c r="B30" s="222" t="s">
        <v>48</v>
      </c>
      <c r="C30" s="130">
        <v>788</v>
      </c>
      <c r="D30" s="131">
        <v>394</v>
      </c>
      <c r="E30" s="14">
        <v>158</v>
      </c>
      <c r="F30" s="708">
        <f t="shared" si="3"/>
        <v>10.508883248730964</v>
      </c>
      <c r="G30" s="130">
        <f>SUM(T.XXII!C30)</f>
        <v>963</v>
      </c>
      <c r="H30" s="131">
        <f>SUM(T.XXII!D30)</f>
        <v>230</v>
      </c>
      <c r="I30" s="14">
        <f>SUM(T.XXII!E30)</f>
        <v>102</v>
      </c>
      <c r="J30" s="708">
        <f t="shared" si="4"/>
        <v>6.0010384215991692</v>
      </c>
      <c r="K30" s="130">
        <f t="shared" si="12"/>
        <v>175</v>
      </c>
      <c r="L30" s="131">
        <f t="shared" si="5"/>
        <v>-164</v>
      </c>
      <c r="M30" s="14">
        <f t="shared" si="6"/>
        <v>-56</v>
      </c>
      <c r="N30" s="683">
        <f t="shared" si="7"/>
        <v>-4.5078448271317946</v>
      </c>
      <c r="O30" s="228">
        <f t="shared" si="13"/>
        <v>22.208121827411169</v>
      </c>
      <c r="P30" s="229">
        <f t="shared" si="8"/>
        <v>-41.624365482233507</v>
      </c>
      <c r="Q30" s="106">
        <f t="shared" si="9"/>
        <v>-35.443037974683541</v>
      </c>
      <c r="R30" s="45">
        <f t="shared" si="14"/>
        <v>-42.895564832506395</v>
      </c>
      <c r="T30" s="131">
        <f t="shared" si="10"/>
        <v>5779</v>
      </c>
      <c r="U30" s="528">
        <v>1061</v>
      </c>
      <c r="V30" s="528">
        <v>1044</v>
      </c>
      <c r="W30" s="528">
        <v>1012</v>
      </c>
      <c r="X30" s="528">
        <v>952</v>
      </c>
      <c r="Y30" s="528">
        <v>890</v>
      </c>
      <c r="Z30" s="528">
        <v>820</v>
      </c>
      <c r="AA30" s="131">
        <f t="shared" si="11"/>
        <v>8281</v>
      </c>
      <c r="AB30" s="559">
        <v>1517</v>
      </c>
      <c r="AC30" s="559">
        <v>1497</v>
      </c>
      <c r="AD30" s="559">
        <v>1446</v>
      </c>
      <c r="AE30" s="559">
        <v>1351</v>
      </c>
      <c r="AF30" s="559">
        <v>1277</v>
      </c>
      <c r="AG30" s="559">
        <v>1193</v>
      </c>
    </row>
    <row r="31" spans="2:33" x14ac:dyDescent="0.25">
      <c r="B31" s="222" t="s">
        <v>49</v>
      </c>
      <c r="C31" s="130">
        <v>1272</v>
      </c>
      <c r="D31" s="131">
        <v>639</v>
      </c>
      <c r="E31" s="14">
        <v>265</v>
      </c>
      <c r="F31" s="708">
        <f t="shared" si="3"/>
        <v>18.273584905660378</v>
      </c>
      <c r="G31" s="130">
        <f>SUM(T.XXII!C31)</f>
        <v>972</v>
      </c>
      <c r="H31" s="131">
        <f>SUM(T.XXII!D31)</f>
        <v>483</v>
      </c>
      <c r="I31" s="14">
        <f>SUM(T.XXII!E31)</f>
        <v>219</v>
      </c>
      <c r="J31" s="708">
        <f t="shared" si="4"/>
        <v>21.228395061728396</v>
      </c>
      <c r="K31" s="130">
        <f t="shared" si="12"/>
        <v>-300</v>
      </c>
      <c r="L31" s="131">
        <f t="shared" si="5"/>
        <v>-156</v>
      </c>
      <c r="M31" s="14">
        <f t="shared" si="6"/>
        <v>-46</v>
      </c>
      <c r="N31" s="683">
        <f t="shared" si="7"/>
        <v>2.9548101560680173</v>
      </c>
      <c r="O31" s="228">
        <f t="shared" si="13"/>
        <v>-23.584905660377359</v>
      </c>
      <c r="P31" s="229">
        <f t="shared" si="8"/>
        <v>-24.413145539906104</v>
      </c>
      <c r="Q31" s="106">
        <f t="shared" si="9"/>
        <v>-17.358490566037734</v>
      </c>
      <c r="R31" s="45">
        <f t="shared" si="14"/>
        <v>16.169843910336077</v>
      </c>
      <c r="T31" s="131">
        <f t="shared" si="10"/>
        <v>20634</v>
      </c>
      <c r="U31" s="528">
        <v>3626</v>
      </c>
      <c r="V31" s="528">
        <v>3533</v>
      </c>
      <c r="W31" s="528">
        <v>3465</v>
      </c>
      <c r="X31" s="528">
        <v>3422</v>
      </c>
      <c r="Y31" s="528">
        <v>3351</v>
      </c>
      <c r="Z31" s="528">
        <v>3237</v>
      </c>
      <c r="AA31" s="131">
        <f t="shared" si="11"/>
        <v>23244</v>
      </c>
      <c r="AB31" s="559">
        <v>3978</v>
      </c>
      <c r="AC31" s="559">
        <v>3992</v>
      </c>
      <c r="AD31" s="559">
        <v>3989</v>
      </c>
      <c r="AE31" s="559">
        <v>3852</v>
      </c>
      <c r="AF31" s="559">
        <v>3745</v>
      </c>
      <c r="AG31" s="559">
        <v>3688</v>
      </c>
    </row>
    <row r="32" spans="2:33" x14ac:dyDescent="0.25">
      <c r="B32" s="222" t="s">
        <v>50</v>
      </c>
      <c r="C32" s="130">
        <v>7373</v>
      </c>
      <c r="D32" s="131">
        <v>1095</v>
      </c>
      <c r="E32" s="14">
        <v>345</v>
      </c>
      <c r="F32" s="708">
        <f t="shared" si="3"/>
        <v>6.3308015733080154</v>
      </c>
      <c r="G32" s="130">
        <f>SUM(T.XXII!C32)</f>
        <v>6810</v>
      </c>
      <c r="H32" s="131">
        <f>SUM(T.XXII!D32)</f>
        <v>869</v>
      </c>
      <c r="I32" s="14">
        <f>SUM(T.XXII!E32)</f>
        <v>253</v>
      </c>
      <c r="J32" s="708">
        <f t="shared" si="4"/>
        <v>6.0841409691629957</v>
      </c>
      <c r="K32" s="130">
        <f t="shared" si="12"/>
        <v>-563</v>
      </c>
      <c r="L32" s="131">
        <f t="shared" si="5"/>
        <v>-226</v>
      </c>
      <c r="M32" s="14">
        <f t="shared" si="6"/>
        <v>-92</v>
      </c>
      <c r="N32" s="683">
        <f t="shared" si="7"/>
        <v>-0.24666060414501967</v>
      </c>
      <c r="O32" s="228">
        <f t="shared" si="13"/>
        <v>-7.6359690763596904</v>
      </c>
      <c r="P32" s="229">
        <f t="shared" si="8"/>
        <v>-20.639269406392692</v>
      </c>
      <c r="Q32" s="106">
        <f t="shared" si="9"/>
        <v>-26.666666666666668</v>
      </c>
      <c r="R32" s="45">
        <f t="shared" si="14"/>
        <v>-3.8961986296489282</v>
      </c>
      <c r="T32" s="131">
        <f t="shared" si="10"/>
        <v>41433</v>
      </c>
      <c r="U32" s="528">
        <v>7022</v>
      </c>
      <c r="V32" s="528">
        <v>7036</v>
      </c>
      <c r="W32" s="528">
        <v>7008</v>
      </c>
      <c r="X32" s="528">
        <v>6857</v>
      </c>
      <c r="Y32" s="528">
        <v>6796</v>
      </c>
      <c r="Z32" s="528">
        <v>6714</v>
      </c>
      <c r="AA32" s="131">
        <f t="shared" si="11"/>
        <v>46677</v>
      </c>
      <c r="AB32" s="559">
        <v>8094</v>
      </c>
      <c r="AC32" s="559">
        <v>8128</v>
      </c>
      <c r="AD32" s="559">
        <v>7978</v>
      </c>
      <c r="AE32" s="559">
        <v>7703</v>
      </c>
      <c r="AF32" s="559">
        <v>7515</v>
      </c>
      <c r="AG32" s="559">
        <v>7259</v>
      </c>
    </row>
    <row r="33" spans="2:33" ht="15.75" thickBot="1" x14ac:dyDescent="0.3">
      <c r="B33" s="223" t="s">
        <v>51</v>
      </c>
      <c r="C33" s="132">
        <v>850</v>
      </c>
      <c r="D33" s="134">
        <v>521</v>
      </c>
      <c r="E33" s="22">
        <v>229</v>
      </c>
      <c r="F33" s="709">
        <f t="shared" si="3"/>
        <v>14.296470588235294</v>
      </c>
      <c r="G33" s="132">
        <f>SUM(T.XXII!C33)</f>
        <v>911</v>
      </c>
      <c r="H33" s="134">
        <f>SUM(T.XXII!D33)</f>
        <v>374</v>
      </c>
      <c r="I33" s="22">
        <f>SUM(T.XXII!E33)</f>
        <v>143</v>
      </c>
      <c r="J33" s="709">
        <f t="shared" si="4"/>
        <v>11.18331503841932</v>
      </c>
      <c r="K33" s="132">
        <f t="shared" si="12"/>
        <v>61</v>
      </c>
      <c r="L33" s="134">
        <f t="shared" si="5"/>
        <v>-147</v>
      </c>
      <c r="M33" s="22">
        <f t="shared" si="6"/>
        <v>-86</v>
      </c>
      <c r="N33" s="711">
        <f t="shared" si="7"/>
        <v>-3.1131555498159749</v>
      </c>
      <c r="O33" s="230">
        <f t="shared" si="13"/>
        <v>7.1764705882352935</v>
      </c>
      <c r="P33" s="231">
        <f t="shared" si="8"/>
        <v>-28.214971209213051</v>
      </c>
      <c r="Q33" s="107">
        <f t="shared" si="9"/>
        <v>-37.554585152838428</v>
      </c>
      <c r="R33" s="232">
        <f t="shared" si="14"/>
        <v>-21.775693032781259</v>
      </c>
      <c r="T33" s="131">
        <f t="shared" si="10"/>
        <v>10188</v>
      </c>
      <c r="U33" s="528">
        <v>1785</v>
      </c>
      <c r="V33" s="528">
        <v>1809</v>
      </c>
      <c r="W33" s="528">
        <v>1758</v>
      </c>
      <c r="X33" s="528">
        <v>1697</v>
      </c>
      <c r="Y33" s="528">
        <v>1621</v>
      </c>
      <c r="Z33" s="528">
        <v>1518</v>
      </c>
      <c r="AA33" s="131">
        <f t="shared" si="11"/>
        <v>12152</v>
      </c>
      <c r="AB33" s="559">
        <v>2207</v>
      </c>
      <c r="AC33" s="559">
        <v>2237</v>
      </c>
      <c r="AD33" s="559">
        <v>2107</v>
      </c>
      <c r="AE33" s="559">
        <v>1980</v>
      </c>
      <c r="AF33" s="559">
        <v>1864</v>
      </c>
      <c r="AG33" s="559">
        <v>1757</v>
      </c>
    </row>
    <row r="35" spans="2:33" x14ac:dyDescent="0.25">
      <c r="D35" s="451"/>
      <c r="H35" s="451"/>
      <c r="I35" s="451"/>
      <c r="K35" s="445"/>
    </row>
    <row r="36" spans="2:33" x14ac:dyDescent="0.25">
      <c r="G36" s="447"/>
    </row>
  </sheetData>
  <mergeCells count="18">
    <mergeCell ref="O6:O7"/>
    <mergeCell ref="C4:I4"/>
    <mergeCell ref="B5:B7"/>
    <mergeCell ref="C5:F5"/>
    <mergeCell ref="K5:N5"/>
    <mergeCell ref="O5:R5"/>
    <mergeCell ref="G6:G7"/>
    <mergeCell ref="H6:I6"/>
    <mergeCell ref="J6:J7"/>
    <mergeCell ref="C6:C7"/>
    <mergeCell ref="P6:Q6"/>
    <mergeCell ref="R6:R7"/>
    <mergeCell ref="G5:J5"/>
    <mergeCell ref="D6:E6"/>
    <mergeCell ref="F6:F7"/>
    <mergeCell ref="K6:K7"/>
    <mergeCell ref="L6:M6"/>
    <mergeCell ref="N6:N7"/>
  </mergeCells>
  <pageMargins left="0" right="0" top="1.1417322834645669" bottom="0" header="0" footer="0"/>
  <pageSetup paperSize="9" scale="4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E64"/>
  <sheetViews>
    <sheetView workbookViewId="0">
      <selection activeCell="B1" sqref="B1"/>
    </sheetView>
  </sheetViews>
  <sheetFormatPr defaultRowHeight="15" x14ac:dyDescent="0.25"/>
  <cols>
    <col min="1" max="1" width="3" style="94" customWidth="1"/>
    <col min="2" max="2" width="60" style="94" customWidth="1"/>
    <col min="3" max="3" width="10.7109375" style="94" customWidth="1"/>
    <col min="4" max="4" width="11.140625" style="94" customWidth="1"/>
    <col min="5" max="5" width="10.28515625" style="94" customWidth="1"/>
    <col min="6" max="6" width="6.42578125" style="94" customWidth="1"/>
    <col min="7" max="16384" width="9.140625" style="94"/>
  </cols>
  <sheetData>
    <row r="1" spans="2:5" ht="13.5" customHeight="1" x14ac:dyDescent="0.25"/>
    <row r="2" spans="2:5" x14ac:dyDescent="0.25">
      <c r="B2" s="303" t="s">
        <v>439</v>
      </c>
      <c r="C2" s="304"/>
      <c r="D2" s="304"/>
      <c r="E2" s="304"/>
    </row>
    <row r="3" spans="2:5" x14ac:dyDescent="0.25">
      <c r="B3" s="11" t="s">
        <v>318</v>
      </c>
      <c r="C3" s="172"/>
      <c r="D3" s="172"/>
      <c r="E3" s="172"/>
    </row>
    <row r="4" spans="2:5" ht="15.75" thickBot="1" x14ac:dyDescent="0.3">
      <c r="B4" s="11" t="s">
        <v>319</v>
      </c>
      <c r="C4" s="172"/>
      <c r="D4" s="172"/>
      <c r="E4" s="172"/>
    </row>
    <row r="5" spans="2:5" ht="45.75" thickBot="1" x14ac:dyDescent="0.3">
      <c r="B5" s="250" t="s">
        <v>206</v>
      </c>
      <c r="C5" s="251" t="s">
        <v>226</v>
      </c>
      <c r="D5" s="251" t="s">
        <v>413</v>
      </c>
      <c r="E5" s="252" t="s">
        <v>276</v>
      </c>
    </row>
    <row r="6" spans="2:5" ht="28.5" x14ac:dyDescent="0.25">
      <c r="B6" s="278" t="s">
        <v>271</v>
      </c>
      <c r="C6" s="279">
        <v>1</v>
      </c>
      <c r="D6" s="279">
        <f>SUM(D7:D10)</f>
        <v>198</v>
      </c>
      <c r="E6" s="292">
        <f>SUM(D6/D60)*100</f>
        <v>0.57675502475968543</v>
      </c>
    </row>
    <row r="7" spans="2:5" ht="30" x14ac:dyDescent="0.25">
      <c r="B7" s="239" t="s">
        <v>272</v>
      </c>
      <c r="C7" s="240">
        <v>11</v>
      </c>
      <c r="D7" s="240">
        <v>5</v>
      </c>
      <c r="E7" s="271">
        <f>SUM(D7)/D6*100</f>
        <v>2.5252525252525251</v>
      </c>
    </row>
    <row r="8" spans="2:5" x14ac:dyDescent="0.25">
      <c r="B8" s="239" t="s">
        <v>227</v>
      </c>
      <c r="C8" s="240">
        <v>12</v>
      </c>
      <c r="D8" s="240">
        <v>55</v>
      </c>
      <c r="E8" s="271">
        <f>SUM(D8)/D6*100</f>
        <v>27.777777777777779</v>
      </c>
    </row>
    <row r="9" spans="2:5" x14ac:dyDescent="0.25">
      <c r="B9" s="239" t="s">
        <v>228</v>
      </c>
      <c r="C9" s="240">
        <v>13</v>
      </c>
      <c r="D9" s="240">
        <v>98</v>
      </c>
      <c r="E9" s="271">
        <f>SUM(D9)/D6*100</f>
        <v>49.494949494949495</v>
      </c>
    </row>
    <row r="10" spans="2:5" ht="30" x14ac:dyDescent="0.25">
      <c r="B10" s="239" t="s">
        <v>229</v>
      </c>
      <c r="C10" s="240">
        <v>14</v>
      </c>
      <c r="D10" s="240">
        <v>40</v>
      </c>
      <c r="E10" s="272">
        <f>SUM(D10)/D6*100</f>
        <v>20.202020202020201</v>
      </c>
    </row>
    <row r="11" spans="2:5" x14ac:dyDescent="0.25">
      <c r="B11" s="273" t="s">
        <v>216</v>
      </c>
      <c r="C11" s="276">
        <v>2</v>
      </c>
      <c r="D11" s="277">
        <f>SUM(D12:D17)</f>
        <v>2006</v>
      </c>
      <c r="E11" s="293">
        <f>SUM(D11/D60)*100</f>
        <v>5.8432857558986306</v>
      </c>
    </row>
    <row r="12" spans="2:5" x14ac:dyDescent="0.25">
      <c r="B12" s="239" t="s">
        <v>232</v>
      </c>
      <c r="C12" s="240">
        <v>21</v>
      </c>
      <c r="D12" s="158">
        <v>531</v>
      </c>
      <c r="E12" s="271">
        <f>SUM(D12)/D11*100</f>
        <v>26.47058823529412</v>
      </c>
    </row>
    <row r="13" spans="2:5" x14ac:dyDescent="0.25">
      <c r="B13" s="239" t="s">
        <v>233</v>
      </c>
      <c r="C13" s="240">
        <v>22</v>
      </c>
      <c r="D13" s="240">
        <v>309</v>
      </c>
      <c r="E13" s="271">
        <f>SUM(D13)/D11*100</f>
        <v>15.403788634097706</v>
      </c>
    </row>
    <row r="14" spans="2:5" x14ac:dyDescent="0.25">
      <c r="B14" s="239" t="s">
        <v>234</v>
      </c>
      <c r="C14" s="240">
        <v>23</v>
      </c>
      <c r="D14" s="158">
        <v>414</v>
      </c>
      <c r="E14" s="271">
        <f>SUM(D14)/D11*100</f>
        <v>20.638085742771686</v>
      </c>
    </row>
    <row r="15" spans="2:5" x14ac:dyDescent="0.25">
      <c r="B15" s="239" t="s">
        <v>235</v>
      </c>
      <c r="C15" s="240">
        <v>24</v>
      </c>
      <c r="D15" s="158">
        <v>502</v>
      </c>
      <c r="E15" s="271">
        <f>SUM(D15)/D11*100</f>
        <v>25.024925224327021</v>
      </c>
    </row>
    <row r="16" spans="2:5" x14ac:dyDescent="0.25">
      <c r="B16" s="239" t="s">
        <v>236</v>
      </c>
      <c r="C16" s="240">
        <v>25</v>
      </c>
      <c r="D16" s="240">
        <v>79</v>
      </c>
      <c r="E16" s="271">
        <f>SUM(D16)/D11*100</f>
        <v>3.9381854436689929</v>
      </c>
    </row>
    <row r="17" spans="2:5" x14ac:dyDescent="0.25">
      <c r="B17" s="239" t="s">
        <v>237</v>
      </c>
      <c r="C17" s="240">
        <v>26</v>
      </c>
      <c r="D17" s="158">
        <v>171</v>
      </c>
      <c r="E17" s="271">
        <f>SUM(D17)/D11*100</f>
        <v>8.5244267198404788</v>
      </c>
    </row>
    <row r="18" spans="2:5" x14ac:dyDescent="0.25">
      <c r="B18" s="273" t="s">
        <v>217</v>
      </c>
      <c r="C18" s="276">
        <v>3</v>
      </c>
      <c r="D18" s="277">
        <f>SUM(D19:D23)</f>
        <v>2726</v>
      </c>
      <c r="E18" s="293">
        <f>SUM(D18)/D60*100</f>
        <v>7.9405767550247601</v>
      </c>
    </row>
    <row r="19" spans="2:5" x14ac:dyDescent="0.25">
      <c r="B19" s="239" t="s">
        <v>238</v>
      </c>
      <c r="C19" s="240">
        <v>31</v>
      </c>
      <c r="D19" s="158">
        <v>620</v>
      </c>
      <c r="E19" s="271">
        <f>SUM(D19)/D18*100</f>
        <v>22.743947175348499</v>
      </c>
    </row>
    <row r="20" spans="2:5" x14ac:dyDescent="0.25">
      <c r="B20" s="239" t="s">
        <v>239</v>
      </c>
      <c r="C20" s="240">
        <v>32</v>
      </c>
      <c r="D20" s="158">
        <v>345</v>
      </c>
      <c r="E20" s="271">
        <f>SUM(D20)/D18*100</f>
        <v>12.655906089508436</v>
      </c>
    </row>
    <row r="21" spans="2:5" x14ac:dyDescent="0.25">
      <c r="B21" s="239" t="s">
        <v>240</v>
      </c>
      <c r="C21" s="240">
        <v>33</v>
      </c>
      <c r="D21" s="158">
        <v>1198</v>
      </c>
      <c r="E21" s="271">
        <f>SUM(D21)/D18*100</f>
        <v>43.947175348495968</v>
      </c>
    </row>
    <row r="22" spans="2:5" ht="30" x14ac:dyDescent="0.25">
      <c r="B22" s="239" t="s">
        <v>241</v>
      </c>
      <c r="C22" s="240">
        <v>34</v>
      </c>
      <c r="D22" s="158">
        <v>478</v>
      </c>
      <c r="E22" s="271">
        <f>SUM(D22)/D18*100</f>
        <v>17.53484959647836</v>
      </c>
    </row>
    <row r="23" spans="2:5" x14ac:dyDescent="0.25">
      <c r="B23" s="239" t="s">
        <v>242</v>
      </c>
      <c r="C23" s="240">
        <v>35</v>
      </c>
      <c r="D23" s="240">
        <v>85</v>
      </c>
      <c r="E23" s="271">
        <f>SUM(D23)/D18*100</f>
        <v>3.1181217901687455</v>
      </c>
    </row>
    <row r="24" spans="2:5" x14ac:dyDescent="0.25">
      <c r="B24" s="273" t="s">
        <v>218</v>
      </c>
      <c r="C24" s="276">
        <v>4</v>
      </c>
      <c r="D24" s="277">
        <f>SUM(D25:D28)</f>
        <v>3739</v>
      </c>
      <c r="E24" s="293">
        <f>SUM(D24)/D60*100</f>
        <v>10.891348674628604</v>
      </c>
    </row>
    <row r="25" spans="2:5" x14ac:dyDescent="0.25">
      <c r="B25" s="239" t="s">
        <v>243</v>
      </c>
      <c r="C25" s="240">
        <v>41</v>
      </c>
      <c r="D25" s="158">
        <v>1737</v>
      </c>
      <c r="E25" s="271">
        <f>SUM(D25)/D24*100</f>
        <v>46.456271730409199</v>
      </c>
    </row>
    <row r="26" spans="2:5" x14ac:dyDescent="0.25">
      <c r="B26" s="239" t="s">
        <v>244</v>
      </c>
      <c r="C26" s="240">
        <v>42</v>
      </c>
      <c r="D26" s="240">
        <v>255</v>
      </c>
      <c r="E26" s="271">
        <f>SUM(D26)/D24*100</f>
        <v>6.8200053490238028</v>
      </c>
    </row>
    <row r="27" spans="2:5" ht="30" x14ac:dyDescent="0.25">
      <c r="B27" s="239" t="s">
        <v>245</v>
      </c>
      <c r="C27" s="240">
        <v>43</v>
      </c>
      <c r="D27" s="158">
        <v>1475</v>
      </c>
      <c r="E27" s="271">
        <f>SUM(D27)/D24*100</f>
        <v>39.44905054827494</v>
      </c>
    </row>
    <row r="28" spans="2:5" x14ac:dyDescent="0.25">
      <c r="B28" s="239" t="s">
        <v>246</v>
      </c>
      <c r="C28" s="240">
        <v>44</v>
      </c>
      <c r="D28" s="240">
        <v>272</v>
      </c>
      <c r="E28" s="271">
        <f>SUM(D28)/D24*100</f>
        <v>7.2746723722920574</v>
      </c>
    </row>
    <row r="29" spans="2:5" x14ac:dyDescent="0.25">
      <c r="B29" s="273" t="s">
        <v>219</v>
      </c>
      <c r="C29" s="276">
        <v>5</v>
      </c>
      <c r="D29" s="277">
        <f>SUM(D30:D33)</f>
        <v>7137</v>
      </c>
      <c r="E29" s="293">
        <f>SUM(D29)/D60*100</f>
        <v>20.789397028837751</v>
      </c>
    </row>
    <row r="30" spans="2:5" x14ac:dyDescent="0.25">
      <c r="B30" s="239" t="s">
        <v>247</v>
      </c>
      <c r="C30" s="240">
        <v>51</v>
      </c>
      <c r="D30" s="158">
        <v>3350</v>
      </c>
      <c r="E30" s="271">
        <f>SUM(D30)/D29*100</f>
        <v>46.938489561440385</v>
      </c>
    </row>
    <row r="31" spans="2:5" x14ac:dyDescent="0.25">
      <c r="B31" s="239" t="s">
        <v>248</v>
      </c>
      <c r="C31" s="240">
        <v>52</v>
      </c>
      <c r="D31" s="158">
        <v>3231</v>
      </c>
      <c r="E31" s="271">
        <f>SUM(D31)/D29*100</f>
        <v>45.271122320302645</v>
      </c>
    </row>
    <row r="32" spans="2:5" x14ac:dyDescent="0.25">
      <c r="B32" s="239" t="s">
        <v>249</v>
      </c>
      <c r="C32" s="240">
        <v>53</v>
      </c>
      <c r="D32" s="240">
        <v>331</v>
      </c>
      <c r="E32" s="271">
        <f>SUM(D32)/D29*100</f>
        <v>4.6378029984587368</v>
      </c>
    </row>
    <row r="33" spans="2:5" x14ac:dyDescent="0.25">
      <c r="B33" s="239" t="s">
        <v>250</v>
      </c>
      <c r="C33" s="240">
        <v>54</v>
      </c>
      <c r="D33" s="240">
        <v>225</v>
      </c>
      <c r="E33" s="271">
        <f>SUM(D33)/D29*100</f>
        <v>3.1525851197982346</v>
      </c>
    </row>
    <row r="34" spans="2:5" x14ac:dyDescent="0.25">
      <c r="B34" s="273" t="s">
        <v>220</v>
      </c>
      <c r="C34" s="276">
        <v>6</v>
      </c>
      <c r="D34" s="277">
        <f>SUM(D35:D37)</f>
        <v>249</v>
      </c>
      <c r="E34" s="293">
        <f>SUM(D34)/D60*100</f>
        <v>0.72531313719778623</v>
      </c>
    </row>
    <row r="35" spans="2:5" x14ac:dyDescent="0.25">
      <c r="B35" s="239" t="s">
        <v>251</v>
      </c>
      <c r="C35" s="240">
        <v>61</v>
      </c>
      <c r="D35" s="158">
        <v>156</v>
      </c>
      <c r="E35" s="271">
        <f>SUM(D35)/D34*100</f>
        <v>62.650602409638559</v>
      </c>
    </row>
    <row r="36" spans="2:5" x14ac:dyDescent="0.25">
      <c r="B36" s="239" t="s">
        <v>252</v>
      </c>
      <c r="C36" s="240">
        <v>62</v>
      </c>
      <c r="D36" s="240">
        <v>93</v>
      </c>
      <c r="E36" s="271">
        <f>SUM(D36)/D34*100</f>
        <v>37.349397590361441</v>
      </c>
    </row>
    <row r="37" spans="2:5" x14ac:dyDescent="0.25">
      <c r="B37" s="239" t="s">
        <v>253</v>
      </c>
      <c r="C37" s="240">
        <v>63</v>
      </c>
      <c r="D37" s="240">
        <v>0</v>
      </c>
      <c r="E37" s="271">
        <f>SUM(D37)/D34*100</f>
        <v>0</v>
      </c>
    </row>
    <row r="38" spans="2:5" x14ac:dyDescent="0.25">
      <c r="B38" s="273" t="s">
        <v>221</v>
      </c>
      <c r="C38" s="276">
        <v>7</v>
      </c>
      <c r="D38" s="277">
        <f>SUM(D39:D43)</f>
        <v>8827</v>
      </c>
      <c r="E38" s="293">
        <f>SUM(D38)/D60*100</f>
        <v>25.712205068453247</v>
      </c>
    </row>
    <row r="39" spans="2:5" x14ac:dyDescent="0.25">
      <c r="B39" s="239" t="s">
        <v>254</v>
      </c>
      <c r="C39" s="240">
        <v>71</v>
      </c>
      <c r="D39" s="158">
        <v>3454</v>
      </c>
      <c r="E39" s="271">
        <f>SUM(D39)/D38*100</f>
        <v>39.129942222725731</v>
      </c>
    </row>
    <row r="40" spans="2:5" x14ac:dyDescent="0.25">
      <c r="B40" s="239" t="s">
        <v>255</v>
      </c>
      <c r="C40" s="240">
        <v>72</v>
      </c>
      <c r="D40" s="158">
        <v>2964</v>
      </c>
      <c r="E40" s="271">
        <f>SUM(D40)/D38*100</f>
        <v>33.578792341678934</v>
      </c>
    </row>
    <row r="41" spans="2:5" x14ac:dyDescent="0.25">
      <c r="B41" s="239" t="s">
        <v>256</v>
      </c>
      <c r="C41" s="240">
        <v>73</v>
      </c>
      <c r="D41" s="158">
        <v>130</v>
      </c>
      <c r="E41" s="271">
        <f>SUM(D41)/D38*100</f>
        <v>1.4727540500736376</v>
      </c>
    </row>
    <row r="42" spans="2:5" x14ac:dyDescent="0.25">
      <c r="B42" s="239" t="s">
        <v>257</v>
      </c>
      <c r="C42" s="240">
        <v>74</v>
      </c>
      <c r="D42" s="158">
        <v>920</v>
      </c>
      <c r="E42" s="271">
        <f>SUM(D42)/D38*100</f>
        <v>10.422567123598052</v>
      </c>
    </row>
    <row r="43" spans="2:5" ht="30" x14ac:dyDescent="0.25">
      <c r="B43" s="239" t="s">
        <v>258</v>
      </c>
      <c r="C43" s="240">
        <v>75</v>
      </c>
      <c r="D43" s="158">
        <v>1359</v>
      </c>
      <c r="E43" s="271">
        <f>SUM(D43)/D38*100</f>
        <v>15.395944261923644</v>
      </c>
    </row>
    <row r="44" spans="2:5" x14ac:dyDescent="0.25">
      <c r="B44" s="273" t="s">
        <v>222</v>
      </c>
      <c r="C44" s="276">
        <v>8</v>
      </c>
      <c r="D44" s="277">
        <f>SUM(D45:D47)</f>
        <v>4205</v>
      </c>
      <c r="E44" s="293">
        <f>SUM(D44)/D60*100</f>
        <v>12.248762015729682</v>
      </c>
    </row>
    <row r="45" spans="2:5" x14ac:dyDescent="0.25">
      <c r="B45" s="239" t="s">
        <v>259</v>
      </c>
      <c r="C45" s="240">
        <v>81</v>
      </c>
      <c r="D45" s="158">
        <v>1864</v>
      </c>
      <c r="E45" s="271">
        <f>SUM(D45)/D44*100</f>
        <v>44.3281807372176</v>
      </c>
    </row>
    <row r="46" spans="2:5" x14ac:dyDescent="0.25">
      <c r="B46" s="239" t="s">
        <v>260</v>
      </c>
      <c r="C46" s="240">
        <v>82</v>
      </c>
      <c r="D46" s="240">
        <v>565</v>
      </c>
      <c r="E46" s="271">
        <f>SUM(D46)/D44*100</f>
        <v>13.436385255648037</v>
      </c>
    </row>
    <row r="47" spans="2:5" x14ac:dyDescent="0.25">
      <c r="B47" s="239" t="s">
        <v>261</v>
      </c>
      <c r="C47" s="240">
        <v>83</v>
      </c>
      <c r="D47" s="158">
        <v>1776</v>
      </c>
      <c r="E47" s="271">
        <f>SUM(D47)/D44*100</f>
        <v>42.235434007134366</v>
      </c>
    </row>
    <row r="48" spans="2:5" x14ac:dyDescent="0.25">
      <c r="B48" s="273" t="s">
        <v>223</v>
      </c>
      <c r="C48" s="276">
        <v>9</v>
      </c>
      <c r="D48" s="277">
        <f>SUM(D49:D54)</f>
        <v>5243</v>
      </c>
      <c r="E48" s="293">
        <f>SUM(D48)/D60*100</f>
        <v>15.27235653946985</v>
      </c>
    </row>
    <row r="49" spans="2:5" x14ac:dyDescent="0.25">
      <c r="B49" s="239" t="s">
        <v>262</v>
      </c>
      <c r="C49" s="240">
        <v>91</v>
      </c>
      <c r="D49" s="158">
        <v>986</v>
      </c>
      <c r="E49" s="271">
        <f>SUM(D49)/D48*100</f>
        <v>18.80602708373069</v>
      </c>
    </row>
    <row r="50" spans="2:5" ht="30" x14ac:dyDescent="0.25">
      <c r="B50" s="239" t="s">
        <v>263</v>
      </c>
      <c r="C50" s="240">
        <v>92</v>
      </c>
      <c r="D50" s="240">
        <v>266</v>
      </c>
      <c r="E50" s="271">
        <f>SUM(D50)/D48*100</f>
        <v>5.0734312416555403</v>
      </c>
    </row>
    <row r="51" spans="2:5" ht="30" x14ac:dyDescent="0.25">
      <c r="B51" s="239" t="s">
        <v>264</v>
      </c>
      <c r="C51" s="240">
        <v>93</v>
      </c>
      <c r="D51" s="158">
        <v>2580</v>
      </c>
      <c r="E51" s="271">
        <f>SUM(D51)/D48*100</f>
        <v>49.208468434102613</v>
      </c>
    </row>
    <row r="52" spans="2:5" ht="30" x14ac:dyDescent="0.25">
      <c r="B52" s="239" t="s">
        <v>265</v>
      </c>
      <c r="C52" s="240">
        <v>94</v>
      </c>
      <c r="D52" s="240">
        <v>659</v>
      </c>
      <c r="E52" s="271">
        <f>SUM(D52)/D48*100</f>
        <v>12.569139805454894</v>
      </c>
    </row>
    <row r="53" spans="2:5" x14ac:dyDescent="0.25">
      <c r="B53" s="239" t="s">
        <v>266</v>
      </c>
      <c r="C53" s="240">
        <v>95</v>
      </c>
      <c r="D53" s="240">
        <v>6</v>
      </c>
      <c r="E53" s="271">
        <f>SUM(D53)/D48*100</f>
        <v>0.11443829868395958</v>
      </c>
    </row>
    <row r="54" spans="2:5" x14ac:dyDescent="0.25">
      <c r="B54" s="239" t="s">
        <v>267</v>
      </c>
      <c r="C54" s="240">
        <v>96</v>
      </c>
      <c r="D54" s="158">
        <v>746</v>
      </c>
      <c r="E54" s="271">
        <f>SUM(D54)/D48*100</f>
        <v>14.228495136372308</v>
      </c>
    </row>
    <row r="55" spans="2:5" x14ac:dyDescent="0.25">
      <c r="B55" s="273" t="s">
        <v>230</v>
      </c>
      <c r="C55" s="276">
        <v>0</v>
      </c>
      <c r="D55" s="276">
        <f>SUM(D56:D58)</f>
        <v>0</v>
      </c>
      <c r="E55" s="293">
        <f>SUM(D55)/D60*100</f>
        <v>0</v>
      </c>
    </row>
    <row r="56" spans="2:5" x14ac:dyDescent="0.25">
      <c r="B56" s="239" t="s">
        <v>268</v>
      </c>
      <c r="C56" s="240">
        <v>1</v>
      </c>
      <c r="D56" s="240">
        <v>0</v>
      </c>
      <c r="E56" s="401" t="s">
        <v>128</v>
      </c>
    </row>
    <row r="57" spans="2:5" x14ac:dyDescent="0.25">
      <c r="B57" s="239" t="s">
        <v>269</v>
      </c>
      <c r="C57" s="240">
        <v>2</v>
      </c>
      <c r="D57" s="240">
        <v>0</v>
      </c>
      <c r="E57" s="401" t="s">
        <v>128</v>
      </c>
    </row>
    <row r="58" spans="2:5" ht="15.75" thickBot="1" x14ac:dyDescent="0.3">
      <c r="B58" s="242" t="s">
        <v>270</v>
      </c>
      <c r="C58" s="236">
        <v>3</v>
      </c>
      <c r="D58" s="236">
        <v>0</v>
      </c>
      <c r="E58" s="402" t="s">
        <v>128</v>
      </c>
    </row>
    <row r="59" spans="2:5" x14ac:dyDescent="0.25">
      <c r="B59" s="278" t="s">
        <v>277</v>
      </c>
      <c r="C59" s="279" t="s">
        <v>207</v>
      </c>
      <c r="D59" s="280">
        <v>0</v>
      </c>
      <c r="E59" s="292">
        <f>SUM(D59)/D61*100</f>
        <v>0</v>
      </c>
    </row>
    <row r="60" spans="2:5" ht="15.75" thickBot="1" x14ac:dyDescent="0.3">
      <c r="B60" s="281" t="s">
        <v>278</v>
      </c>
      <c r="C60" s="282" t="s">
        <v>208</v>
      </c>
      <c r="D60" s="283">
        <f>SUM(D6,D11,D18,D24,D29,D34,D38,D44,D48,D55)</f>
        <v>34330</v>
      </c>
      <c r="E60" s="295">
        <f>SUM(E6,E11,E18,E24,E29,E34,E38,E44,E48,E55)</f>
        <v>100</v>
      </c>
    </row>
    <row r="61" spans="2:5" ht="19.5" thickBot="1" x14ac:dyDescent="0.3">
      <c r="B61" s="284" t="s">
        <v>63</v>
      </c>
      <c r="C61" s="285" t="s">
        <v>209</v>
      </c>
      <c r="D61" s="286">
        <f>SUM(D59:D60)</f>
        <v>34330</v>
      </c>
      <c r="E61" s="287" t="s">
        <v>128</v>
      </c>
    </row>
    <row r="62" spans="2:5" x14ac:dyDescent="0.25">
      <c r="B62" s="246" t="s">
        <v>300</v>
      </c>
      <c r="C62" s="246"/>
      <c r="D62" s="246"/>
      <c r="E62" s="246"/>
    </row>
    <row r="63" spans="2:5" x14ac:dyDescent="0.25">
      <c r="B63" s="11" t="s">
        <v>274</v>
      </c>
      <c r="C63" s="11"/>
      <c r="D63" s="11"/>
      <c r="E63" s="11"/>
    </row>
    <row r="64" spans="2:5" x14ac:dyDescent="0.25">
      <c r="B64" s="11" t="s">
        <v>338</v>
      </c>
      <c r="C64" s="11"/>
      <c r="D64" s="11"/>
      <c r="E64" s="11"/>
    </row>
  </sheetData>
  <printOptions horizontalCentered="1"/>
  <pageMargins left="0" right="0" top="0.43307086614173229" bottom="0" header="0" footer="0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25"/>
  <sheetViews>
    <sheetView zoomScale="90" zoomScaleNormal="90" workbookViewId="0">
      <selection activeCell="B1" sqref="B1"/>
    </sheetView>
  </sheetViews>
  <sheetFormatPr defaultRowHeight="15" x14ac:dyDescent="0.25"/>
  <cols>
    <col min="1" max="1" width="3" style="94" customWidth="1"/>
    <col min="2" max="2" width="39.42578125" style="94" customWidth="1"/>
    <col min="3" max="3" width="12.42578125" style="94" customWidth="1"/>
    <col min="4" max="5" width="10.85546875" style="94" customWidth="1"/>
    <col min="6" max="6" width="11.7109375" style="94" customWidth="1"/>
    <col min="7" max="7" width="10.85546875" style="94" customWidth="1"/>
    <col min="8" max="8" width="11.28515625" style="94" customWidth="1"/>
    <col min="9" max="9" width="10.7109375" style="94" bestFit="1" customWidth="1"/>
    <col min="10" max="10" width="8.140625" style="94" customWidth="1"/>
    <col min="11" max="16384" width="9.140625" style="94"/>
  </cols>
  <sheetData>
    <row r="1" spans="2:12" ht="13.5" customHeight="1" x14ac:dyDescent="0.25"/>
    <row r="2" spans="2:12" x14ac:dyDescent="0.25">
      <c r="B2" s="11" t="s">
        <v>440</v>
      </c>
      <c r="C2" s="11"/>
      <c r="D2" s="11"/>
      <c r="E2" s="11"/>
      <c r="F2" s="11"/>
      <c r="G2" s="11"/>
      <c r="H2" s="1"/>
      <c r="I2" s="1"/>
      <c r="J2" s="1"/>
    </row>
    <row r="3" spans="2:12" x14ac:dyDescent="0.25">
      <c r="B3" s="11" t="s">
        <v>317</v>
      </c>
      <c r="C3" s="11"/>
      <c r="D3" s="11"/>
      <c r="E3" s="11"/>
      <c r="F3" s="11"/>
      <c r="G3" s="11"/>
      <c r="H3" s="1"/>
      <c r="I3" s="1"/>
      <c r="J3" s="1"/>
    </row>
    <row r="4" spans="2:12" ht="11.25" customHeight="1" thickBot="1" x14ac:dyDescent="0.3">
      <c r="B4" s="11"/>
      <c r="C4" s="11"/>
      <c r="D4" s="11"/>
      <c r="E4" s="11"/>
      <c r="F4" s="11"/>
      <c r="G4" s="11"/>
      <c r="H4" s="1"/>
      <c r="I4" s="1"/>
      <c r="J4" s="1"/>
    </row>
    <row r="5" spans="2:12" ht="27.75" customHeight="1" x14ac:dyDescent="0.25">
      <c r="B5" s="826" t="s">
        <v>184</v>
      </c>
      <c r="C5" s="823" t="s">
        <v>388</v>
      </c>
      <c r="D5" s="824"/>
      <c r="E5" s="824"/>
      <c r="F5" s="840" t="s">
        <v>378</v>
      </c>
      <c r="G5" s="992"/>
      <c r="H5" s="841"/>
    </row>
    <row r="6" spans="2:12" ht="49.5" customHeight="1" thickBot="1" x14ac:dyDescent="0.3">
      <c r="B6" s="827"/>
      <c r="C6" s="454" t="s">
        <v>212</v>
      </c>
      <c r="D6" s="456" t="s">
        <v>339</v>
      </c>
      <c r="E6" s="456" t="s">
        <v>340</v>
      </c>
      <c r="F6" s="454" t="s">
        <v>212</v>
      </c>
      <c r="G6" s="456" t="s">
        <v>148</v>
      </c>
      <c r="H6" s="455" t="s">
        <v>340</v>
      </c>
    </row>
    <row r="7" spans="2:12" ht="25.5" customHeight="1" thickBot="1" x14ac:dyDescent="0.3">
      <c r="B7" s="372" t="s">
        <v>4</v>
      </c>
      <c r="C7" s="773">
        <f>C8+C9+C19</f>
        <v>236.89</v>
      </c>
      <c r="D7" s="460">
        <v>100</v>
      </c>
      <c r="E7" s="468" t="s">
        <v>128</v>
      </c>
      <c r="F7" s="373">
        <f>F8+F9+F19</f>
        <v>202.70999999999998</v>
      </c>
      <c r="G7" s="460">
        <v>100</v>
      </c>
      <c r="H7" s="466" t="s">
        <v>128</v>
      </c>
    </row>
    <row r="8" spans="2:12" ht="27.75" customHeight="1" x14ac:dyDescent="0.25">
      <c r="B8" s="442" t="s">
        <v>19</v>
      </c>
      <c r="C8" s="443">
        <v>76.13</v>
      </c>
      <c r="D8" s="461">
        <f>C8*100/C7</f>
        <v>32.137278905821269</v>
      </c>
      <c r="E8" s="469" t="s">
        <v>128</v>
      </c>
      <c r="F8" s="453">
        <v>68.95</v>
      </c>
      <c r="G8" s="461">
        <f>F8*100/F7</f>
        <v>34.014108825415619</v>
      </c>
      <c r="H8" s="467" t="s">
        <v>128</v>
      </c>
    </row>
    <row r="9" spans="2:12" ht="36.75" customHeight="1" thickBot="1" x14ac:dyDescent="0.3">
      <c r="B9" s="774" t="s">
        <v>306</v>
      </c>
      <c r="C9" s="775">
        <f>C11+C12+C13+C14+C15+C16+C17+C18</f>
        <v>150.41</v>
      </c>
      <c r="D9" s="776">
        <f>C9*100/C7</f>
        <v>63.493604626619955</v>
      </c>
      <c r="E9" s="776">
        <v>100</v>
      </c>
      <c r="F9" s="775">
        <f>F11+F12+F13+F14+F15+F16+F17+F18</f>
        <v>123.5</v>
      </c>
      <c r="G9" s="776">
        <f>F9*100/F7</f>
        <v>60.924473385624793</v>
      </c>
      <c r="H9" s="777">
        <v>100</v>
      </c>
      <c r="J9" s="524"/>
      <c r="K9" s="451"/>
    </row>
    <row r="10" spans="2:12" ht="28.5" customHeight="1" thickBot="1" x14ac:dyDescent="0.3">
      <c r="B10" s="437" t="s">
        <v>308</v>
      </c>
      <c r="C10" s="438"/>
      <c r="D10" s="439"/>
      <c r="E10" s="472"/>
      <c r="F10" s="440"/>
      <c r="G10" s="439"/>
      <c r="H10" s="470"/>
    </row>
    <row r="11" spans="2:12" ht="29.25" customHeight="1" x14ac:dyDescent="0.25">
      <c r="B11" s="349" t="s">
        <v>305</v>
      </c>
      <c r="C11" s="435">
        <v>35.96</v>
      </c>
      <c r="D11" s="462">
        <f>C11*100/C7</f>
        <v>15.180041369411963</v>
      </c>
      <c r="E11" s="462">
        <f>SUM(C11)/C9*100</f>
        <v>23.907984841433418</v>
      </c>
      <c r="F11" s="457">
        <v>31.04</v>
      </c>
      <c r="G11" s="462">
        <f>F11*100/F7</f>
        <v>15.312515416111689</v>
      </c>
      <c r="H11" s="436">
        <f>SUM(F11)/F9*100</f>
        <v>25.133603238866399</v>
      </c>
    </row>
    <row r="12" spans="2:12" ht="26.25" customHeight="1" x14ac:dyDescent="0.25">
      <c r="B12" s="434" t="s">
        <v>307</v>
      </c>
      <c r="C12" s="448">
        <v>1.59</v>
      </c>
      <c r="D12" s="463">
        <f>C12*100/C7</f>
        <v>0.67119760226265357</v>
      </c>
      <c r="E12" s="463">
        <f>SUM(C12)/C9*100</f>
        <v>1.0571105644571506</v>
      </c>
      <c r="F12" s="449">
        <v>1.22</v>
      </c>
      <c r="G12" s="463">
        <f>F12*100/F7</f>
        <v>0.60184500024665788</v>
      </c>
      <c r="H12" s="233">
        <f>SUM(F12)/F9*100</f>
        <v>0.98785425101214575</v>
      </c>
      <c r="K12" s="771">
        <f>SUM(E11:E18)</f>
        <v>100</v>
      </c>
      <c r="L12" s="771">
        <f>SUM(H11:H18)</f>
        <v>100</v>
      </c>
    </row>
    <row r="13" spans="2:12" ht="28.5" customHeight="1" x14ac:dyDescent="0.25">
      <c r="B13" s="234" t="s">
        <v>21</v>
      </c>
      <c r="C13" s="165">
        <v>8.81</v>
      </c>
      <c r="D13" s="463">
        <f>C13*100/C7</f>
        <v>3.7190257081345774</v>
      </c>
      <c r="E13" s="463">
        <f>SUM(C13)/C9*100</f>
        <v>5.8573233162688654</v>
      </c>
      <c r="F13" s="458">
        <v>9.8800000000000008</v>
      </c>
      <c r="G13" s="463">
        <f>F13*100/F7</f>
        <v>4.873957870849984</v>
      </c>
      <c r="H13" s="233">
        <f>SUM(F13)/F9*100</f>
        <v>8</v>
      </c>
      <c r="J13" s="771"/>
      <c r="K13" s="771">
        <f>SUM(D8:D9,D19)</f>
        <v>100.00000000000001</v>
      </c>
      <c r="L13" s="771">
        <f>SUM(G8:G9,G19)</f>
        <v>100.00000000000001</v>
      </c>
    </row>
    <row r="14" spans="2:12" ht="27.75" customHeight="1" x14ac:dyDescent="0.25">
      <c r="B14" s="234" t="s">
        <v>22</v>
      </c>
      <c r="C14" s="165">
        <v>8.44</v>
      </c>
      <c r="D14" s="463">
        <f>C14*100/C7</f>
        <v>3.5628350711300607</v>
      </c>
      <c r="E14" s="463">
        <f>SUM(C14)/C9*100</f>
        <v>5.6113290339738047</v>
      </c>
      <c r="F14" s="449">
        <v>5.12</v>
      </c>
      <c r="G14" s="463">
        <f>F14*100/F7</f>
        <v>2.5257757387400721</v>
      </c>
      <c r="H14" s="233">
        <f>SUM(F14)/F9*100</f>
        <v>4.1457489878542511</v>
      </c>
    </row>
    <row r="15" spans="2:12" ht="30" x14ac:dyDescent="0.25">
      <c r="B15" s="234" t="s">
        <v>213</v>
      </c>
      <c r="C15" s="165">
        <v>24.89</v>
      </c>
      <c r="D15" s="463">
        <f>C15*100/C7</f>
        <v>10.506986364979527</v>
      </c>
      <c r="E15" s="463">
        <f>SUM(C15)/C9*100</f>
        <v>16.548101854929858</v>
      </c>
      <c r="F15" s="449">
        <v>19.98</v>
      </c>
      <c r="G15" s="463">
        <f>F15*100/F7</f>
        <v>9.8564451679739538</v>
      </c>
      <c r="H15" s="233">
        <f>SUM(F15)/F9*100</f>
        <v>16.178137651821864</v>
      </c>
    </row>
    <row r="16" spans="2:12" ht="45" x14ac:dyDescent="0.25">
      <c r="B16" s="234" t="s">
        <v>23</v>
      </c>
      <c r="C16" s="165">
        <v>17.48</v>
      </c>
      <c r="D16" s="463">
        <f>C16*100/C7</f>
        <v>7.3789522563215</v>
      </c>
      <c r="E16" s="463">
        <f>SUM(C16)/C9*100</f>
        <v>11.621567714912572</v>
      </c>
      <c r="F16" s="449">
        <v>8.59</v>
      </c>
      <c r="G16" s="463">
        <f>F16*100/F7</f>
        <v>4.2375807804252386</v>
      </c>
      <c r="H16" s="233">
        <f>SUM(F16)/F9*100</f>
        <v>6.955465587044535</v>
      </c>
    </row>
    <row r="17" spans="2:10" ht="30" x14ac:dyDescent="0.25">
      <c r="B17" s="234" t="s">
        <v>24</v>
      </c>
      <c r="C17" s="165">
        <v>1.07</v>
      </c>
      <c r="D17" s="463">
        <f>C17*100/C7</f>
        <v>0.45168643674279202</v>
      </c>
      <c r="E17" s="463">
        <f>SUM(C17)/C9*100</f>
        <v>0.71138887042084975</v>
      </c>
      <c r="F17" s="449">
        <v>0.77</v>
      </c>
      <c r="G17" s="463">
        <f>F17*100/F7</f>
        <v>0.37985299195895617</v>
      </c>
      <c r="H17" s="233">
        <f>SUM(F17)/F9*100</f>
        <v>0.62348178137651822</v>
      </c>
    </row>
    <row r="18" spans="2:10" ht="30.75" customHeight="1" thickBot="1" x14ac:dyDescent="0.3">
      <c r="B18" s="441" t="s">
        <v>341</v>
      </c>
      <c r="C18" s="583">
        <v>52.17</v>
      </c>
      <c r="D18" s="464">
        <f>C18*100/C7</f>
        <v>22.022879817636881</v>
      </c>
      <c r="E18" s="464">
        <f>SUM(C18)/C9*100</f>
        <v>34.685193803603489</v>
      </c>
      <c r="F18" s="459">
        <v>46.9</v>
      </c>
      <c r="G18" s="464">
        <f>F18*100/F7</f>
        <v>23.136500419318239</v>
      </c>
      <c r="H18" s="235">
        <f>SUM(F18)/F9*100</f>
        <v>37.97570850202429</v>
      </c>
    </row>
    <row r="19" spans="2:10" ht="24" customHeight="1" thickBot="1" x14ac:dyDescent="0.3">
      <c r="B19" s="471" t="s">
        <v>20</v>
      </c>
      <c r="C19" s="450">
        <v>10.35</v>
      </c>
      <c r="D19" s="465">
        <f>C19*100/C7</f>
        <v>4.3691164675587828</v>
      </c>
      <c r="E19" s="474" t="s">
        <v>128</v>
      </c>
      <c r="F19" s="452">
        <v>10.26</v>
      </c>
      <c r="G19" s="465">
        <f>F19*100/F7</f>
        <v>5.0614177889595977</v>
      </c>
      <c r="H19" s="473" t="s">
        <v>128</v>
      </c>
    </row>
    <row r="20" spans="2:10" ht="18" customHeight="1" x14ac:dyDescent="0.25">
      <c r="B20" s="162" t="s">
        <v>214</v>
      </c>
      <c r="C20" s="525"/>
      <c r="D20" s="525"/>
      <c r="E20" s="526"/>
      <c r="F20" s="526"/>
      <c r="G20" s="526"/>
      <c r="H20" s="1"/>
      <c r="I20" s="1"/>
      <c r="J20" s="1"/>
    </row>
    <row r="21" spans="2:10" ht="15.75" customHeight="1" x14ac:dyDescent="0.25">
      <c r="B21" s="162" t="s">
        <v>351</v>
      </c>
      <c r="C21" s="526"/>
      <c r="D21" s="526"/>
      <c r="E21" s="526"/>
      <c r="F21" s="526"/>
      <c r="G21" s="526"/>
      <c r="H21" s="1"/>
      <c r="I21" s="1"/>
      <c r="J21" s="1"/>
    </row>
    <row r="22" spans="2:10" x14ac:dyDescent="0.25">
      <c r="B22" s="11" t="s">
        <v>352</v>
      </c>
      <c r="C22" s="475"/>
      <c r="D22" s="11"/>
      <c r="E22" s="11"/>
      <c r="F22" s="163"/>
      <c r="G22" s="163"/>
    </row>
    <row r="23" spans="2:10" ht="18" x14ac:dyDescent="0.25">
      <c r="B23" s="162" t="s">
        <v>342</v>
      </c>
      <c r="F23" s="445"/>
      <c r="G23" s="476"/>
      <c r="H23" s="476"/>
    </row>
    <row r="24" spans="2:10" x14ac:dyDescent="0.25">
      <c r="B24" s="772" t="s">
        <v>485</v>
      </c>
      <c r="G24" s="476"/>
      <c r="H24" s="476"/>
    </row>
    <row r="25" spans="2:10" x14ac:dyDescent="0.25">
      <c r="B25" s="772" t="s">
        <v>486</v>
      </c>
    </row>
  </sheetData>
  <mergeCells count="3">
    <mergeCell ref="B5:B6"/>
    <mergeCell ref="C5:E5"/>
    <mergeCell ref="F5:H5"/>
  </mergeCells>
  <printOptions horizontalCentered="1"/>
  <pageMargins left="1.5748031496062993" right="0.59055118110236227" top="0" bottom="0" header="0" footer="0"/>
  <pageSetup paperSize="9" scale="8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H36"/>
  <sheetViews>
    <sheetView zoomScale="80" zoomScaleNormal="80" workbookViewId="0">
      <selection activeCell="B1" sqref="B1"/>
    </sheetView>
  </sheetViews>
  <sheetFormatPr defaultRowHeight="15" x14ac:dyDescent="0.25"/>
  <cols>
    <col min="1" max="1" width="4.7109375" style="11" customWidth="1"/>
    <col min="2" max="2" width="23.710937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441</v>
      </c>
    </row>
    <row r="3" spans="2:8" x14ac:dyDescent="0.25">
      <c r="B3" s="11" t="s">
        <v>316</v>
      </c>
    </row>
    <row r="4" spans="2:8" ht="12.75" customHeight="1" thickBot="1" x14ac:dyDescent="0.3"/>
    <row r="5" spans="2:8" ht="25.5" customHeight="1" thickBot="1" x14ac:dyDescent="0.3">
      <c r="B5" s="810" t="s">
        <v>25</v>
      </c>
      <c r="C5" s="993" t="s">
        <v>414</v>
      </c>
      <c r="D5" s="994"/>
      <c r="E5" s="994"/>
      <c r="F5" s="994"/>
      <c r="G5" s="994"/>
      <c r="H5" s="995"/>
    </row>
    <row r="6" spans="2:8" ht="56.25" customHeight="1" x14ac:dyDescent="0.25">
      <c r="B6" s="848"/>
      <c r="C6" s="840" t="s">
        <v>55</v>
      </c>
      <c r="D6" s="992"/>
      <c r="E6" s="208"/>
      <c r="F6" s="208"/>
      <c r="G6" s="208"/>
      <c r="H6" s="208"/>
    </row>
    <row r="7" spans="2:8" ht="80.25" customHeight="1" x14ac:dyDescent="0.25">
      <c r="B7" s="848"/>
      <c r="C7" s="953" t="s">
        <v>52</v>
      </c>
      <c r="D7" s="862" t="s">
        <v>53</v>
      </c>
      <c r="E7" s="560" t="s">
        <v>54</v>
      </c>
      <c r="F7" s="560" t="s">
        <v>56</v>
      </c>
      <c r="G7" s="560" t="s">
        <v>57</v>
      </c>
      <c r="H7" s="560" t="s">
        <v>58</v>
      </c>
    </row>
    <row r="8" spans="2:8" ht="35.25" customHeight="1" thickBot="1" x14ac:dyDescent="0.3">
      <c r="B8" s="848"/>
      <c r="C8" s="817"/>
      <c r="D8" s="987"/>
      <c r="E8" s="560"/>
      <c r="F8" s="560"/>
      <c r="G8" s="560"/>
      <c r="H8" s="560"/>
    </row>
    <row r="9" spans="2:8" ht="24" customHeight="1" thickBot="1" x14ac:dyDescent="0.3">
      <c r="B9" s="263" t="s">
        <v>26</v>
      </c>
      <c r="C9" s="57">
        <f t="shared" ref="C9:H9" si="0">SUM(C10:C34)</f>
        <v>2058</v>
      </c>
      <c r="D9" s="264">
        <f t="shared" si="0"/>
        <v>1109</v>
      </c>
      <c r="E9" s="265">
        <f t="shared" si="0"/>
        <v>4561</v>
      </c>
      <c r="F9" s="265">
        <f t="shared" si="0"/>
        <v>708</v>
      </c>
      <c r="G9" s="265">
        <f t="shared" si="0"/>
        <v>975</v>
      </c>
      <c r="H9" s="265">
        <f t="shared" si="0"/>
        <v>1026</v>
      </c>
    </row>
    <row r="10" spans="2:8" x14ac:dyDescent="0.25">
      <c r="B10" s="68" t="s">
        <v>27</v>
      </c>
      <c r="C10" s="44">
        <v>77</v>
      </c>
      <c r="D10" s="226">
        <v>5</v>
      </c>
      <c r="E10" s="48">
        <v>87</v>
      </c>
      <c r="F10" s="48">
        <v>9</v>
      </c>
      <c r="G10" s="48">
        <v>17</v>
      </c>
      <c r="H10" s="48">
        <v>16</v>
      </c>
    </row>
    <row r="11" spans="2:8" x14ac:dyDescent="0.25">
      <c r="B11" s="12" t="s">
        <v>28</v>
      </c>
      <c r="C11" s="13">
        <v>92</v>
      </c>
      <c r="D11" s="170">
        <v>114</v>
      </c>
      <c r="E11" s="46">
        <v>165</v>
      </c>
      <c r="F11" s="46">
        <v>11</v>
      </c>
      <c r="G11" s="46">
        <v>52</v>
      </c>
      <c r="H11" s="46">
        <v>43</v>
      </c>
    </row>
    <row r="12" spans="2:8" x14ac:dyDescent="0.25">
      <c r="B12" s="12" t="s">
        <v>29</v>
      </c>
      <c r="C12" s="13">
        <v>134</v>
      </c>
      <c r="D12" s="170">
        <v>39</v>
      </c>
      <c r="E12" s="46">
        <v>154</v>
      </c>
      <c r="F12" s="46">
        <v>10</v>
      </c>
      <c r="G12" s="46">
        <v>50</v>
      </c>
      <c r="H12" s="46">
        <v>47</v>
      </c>
    </row>
    <row r="13" spans="2:8" x14ac:dyDescent="0.25">
      <c r="B13" s="12" t="s">
        <v>30</v>
      </c>
      <c r="C13" s="13">
        <v>120</v>
      </c>
      <c r="D13" s="170">
        <v>123</v>
      </c>
      <c r="E13" s="46">
        <v>289</v>
      </c>
      <c r="F13" s="46">
        <v>4</v>
      </c>
      <c r="G13" s="46">
        <v>40</v>
      </c>
      <c r="H13" s="46">
        <v>43</v>
      </c>
    </row>
    <row r="14" spans="2:8" x14ac:dyDescent="0.25">
      <c r="B14" s="12" t="s">
        <v>31</v>
      </c>
      <c r="C14" s="13">
        <v>114</v>
      </c>
      <c r="D14" s="170">
        <v>0</v>
      </c>
      <c r="E14" s="46">
        <v>199</v>
      </c>
      <c r="F14" s="46">
        <v>65</v>
      </c>
      <c r="G14" s="46">
        <v>95</v>
      </c>
      <c r="H14" s="46">
        <v>144</v>
      </c>
    </row>
    <row r="15" spans="2:8" x14ac:dyDescent="0.25">
      <c r="B15" s="12" t="s">
        <v>32</v>
      </c>
      <c r="C15" s="13">
        <v>86</v>
      </c>
      <c r="D15" s="170">
        <v>15</v>
      </c>
      <c r="E15" s="46">
        <v>267</v>
      </c>
      <c r="F15" s="46">
        <v>6</v>
      </c>
      <c r="G15" s="46">
        <v>28</v>
      </c>
      <c r="H15" s="46">
        <v>19</v>
      </c>
    </row>
    <row r="16" spans="2:8" x14ac:dyDescent="0.25">
      <c r="B16" s="12" t="s">
        <v>33</v>
      </c>
      <c r="C16" s="13">
        <v>12</v>
      </c>
      <c r="D16" s="170">
        <v>26</v>
      </c>
      <c r="E16" s="46">
        <v>59</v>
      </c>
      <c r="F16" s="46">
        <v>28</v>
      </c>
      <c r="G16" s="46">
        <v>31</v>
      </c>
      <c r="H16" s="46">
        <v>50</v>
      </c>
    </row>
    <row r="17" spans="2:8" x14ac:dyDescent="0.25">
      <c r="B17" s="12" t="s">
        <v>34</v>
      </c>
      <c r="C17" s="13">
        <v>27</v>
      </c>
      <c r="D17" s="170">
        <v>19</v>
      </c>
      <c r="E17" s="46">
        <v>76</v>
      </c>
      <c r="F17" s="46">
        <v>0</v>
      </c>
      <c r="G17" s="46">
        <v>25</v>
      </c>
      <c r="H17" s="46">
        <v>4</v>
      </c>
    </row>
    <row r="18" spans="2:8" x14ac:dyDescent="0.25">
      <c r="B18" s="12" t="s">
        <v>35</v>
      </c>
      <c r="C18" s="13">
        <v>58</v>
      </c>
      <c r="D18" s="170">
        <v>62</v>
      </c>
      <c r="E18" s="46">
        <v>261</v>
      </c>
      <c r="F18" s="46">
        <v>28</v>
      </c>
      <c r="G18" s="46">
        <v>44</v>
      </c>
      <c r="H18" s="46">
        <v>56</v>
      </c>
    </row>
    <row r="19" spans="2:8" x14ac:dyDescent="0.25">
      <c r="B19" s="12" t="s">
        <v>36</v>
      </c>
      <c r="C19" s="13">
        <v>134</v>
      </c>
      <c r="D19" s="170">
        <v>0</v>
      </c>
      <c r="E19" s="46">
        <v>156</v>
      </c>
      <c r="F19" s="46">
        <v>70</v>
      </c>
      <c r="G19" s="46">
        <v>0</v>
      </c>
      <c r="H19" s="46">
        <v>4</v>
      </c>
    </row>
    <row r="20" spans="2:8" x14ac:dyDescent="0.25">
      <c r="B20" s="12" t="s">
        <v>37</v>
      </c>
      <c r="C20" s="13">
        <v>145</v>
      </c>
      <c r="D20" s="170">
        <v>36</v>
      </c>
      <c r="E20" s="46">
        <v>175</v>
      </c>
      <c r="F20" s="46">
        <v>34</v>
      </c>
      <c r="G20" s="46">
        <v>70</v>
      </c>
      <c r="H20" s="46">
        <v>62</v>
      </c>
    </row>
    <row r="21" spans="2:8" x14ac:dyDescent="0.25">
      <c r="B21" s="12" t="s">
        <v>38</v>
      </c>
      <c r="C21" s="13">
        <v>103</v>
      </c>
      <c r="D21" s="170">
        <v>26</v>
      </c>
      <c r="E21" s="46">
        <v>241</v>
      </c>
      <c r="F21" s="46">
        <v>0</v>
      </c>
      <c r="G21" s="46">
        <v>52</v>
      </c>
      <c r="H21" s="46">
        <v>103</v>
      </c>
    </row>
    <row r="22" spans="2:8" x14ac:dyDescent="0.25">
      <c r="B22" s="12" t="s">
        <v>39</v>
      </c>
      <c r="C22" s="13">
        <v>202</v>
      </c>
      <c r="D22" s="170">
        <v>35</v>
      </c>
      <c r="E22" s="46">
        <v>180</v>
      </c>
      <c r="F22" s="46">
        <v>44</v>
      </c>
      <c r="G22" s="46">
        <v>34</v>
      </c>
      <c r="H22" s="46">
        <v>17</v>
      </c>
    </row>
    <row r="23" spans="2:8" x14ac:dyDescent="0.25">
      <c r="B23" s="19" t="s">
        <v>40</v>
      </c>
      <c r="C23" s="13">
        <v>97</v>
      </c>
      <c r="D23" s="170">
        <v>54</v>
      </c>
      <c r="E23" s="266">
        <v>95</v>
      </c>
      <c r="F23" s="46">
        <v>58</v>
      </c>
      <c r="G23" s="266">
        <v>42</v>
      </c>
      <c r="H23" s="46">
        <v>54</v>
      </c>
    </row>
    <row r="24" spans="2:8" x14ac:dyDescent="0.25">
      <c r="B24" s="19" t="s">
        <v>41</v>
      </c>
      <c r="C24" s="13">
        <v>124</v>
      </c>
      <c r="D24" s="170">
        <v>101</v>
      </c>
      <c r="E24" s="266">
        <v>427</v>
      </c>
      <c r="F24" s="46">
        <v>79</v>
      </c>
      <c r="G24" s="266">
        <v>25</v>
      </c>
      <c r="H24" s="46">
        <v>19</v>
      </c>
    </row>
    <row r="25" spans="2:8" x14ac:dyDescent="0.25">
      <c r="B25" s="19" t="s">
        <v>42</v>
      </c>
      <c r="C25" s="13">
        <v>49</v>
      </c>
      <c r="D25" s="170">
        <v>56</v>
      </c>
      <c r="E25" s="266">
        <v>171</v>
      </c>
      <c r="F25" s="46">
        <v>0</v>
      </c>
      <c r="G25" s="266">
        <v>59</v>
      </c>
      <c r="H25" s="46">
        <v>43</v>
      </c>
    </row>
    <row r="26" spans="2:8" x14ac:dyDescent="0.25">
      <c r="B26" s="19" t="s">
        <v>43</v>
      </c>
      <c r="C26" s="13">
        <v>101</v>
      </c>
      <c r="D26" s="170">
        <v>61</v>
      </c>
      <c r="E26" s="266">
        <v>280</v>
      </c>
      <c r="F26" s="46">
        <v>31</v>
      </c>
      <c r="G26" s="266">
        <v>58</v>
      </c>
      <c r="H26" s="46">
        <v>44</v>
      </c>
    </row>
    <row r="27" spans="2:8" x14ac:dyDescent="0.25">
      <c r="B27" s="19" t="s">
        <v>44</v>
      </c>
      <c r="C27" s="13">
        <v>94</v>
      </c>
      <c r="D27" s="170">
        <v>44</v>
      </c>
      <c r="E27" s="266">
        <v>126</v>
      </c>
      <c r="F27" s="46">
        <v>23</v>
      </c>
      <c r="G27" s="266">
        <v>55</v>
      </c>
      <c r="H27" s="46">
        <v>71</v>
      </c>
    </row>
    <row r="28" spans="2:8" x14ac:dyDescent="0.25">
      <c r="B28" s="19" t="s">
        <v>45</v>
      </c>
      <c r="C28" s="13">
        <v>48</v>
      </c>
      <c r="D28" s="170">
        <v>25</v>
      </c>
      <c r="E28" s="266">
        <v>179</v>
      </c>
      <c r="F28" s="46">
        <v>41</v>
      </c>
      <c r="G28" s="266">
        <v>35</v>
      </c>
      <c r="H28" s="46">
        <v>27</v>
      </c>
    </row>
    <row r="29" spans="2:8" x14ac:dyDescent="0.25">
      <c r="B29" s="19" t="s">
        <v>46</v>
      </c>
      <c r="C29" s="13">
        <v>33</v>
      </c>
      <c r="D29" s="170">
        <v>85</v>
      </c>
      <c r="E29" s="266">
        <v>335</v>
      </c>
      <c r="F29" s="46">
        <v>44</v>
      </c>
      <c r="G29" s="266">
        <v>29</v>
      </c>
      <c r="H29" s="46">
        <v>25</v>
      </c>
    </row>
    <row r="30" spans="2:8" x14ac:dyDescent="0.25">
      <c r="B30" s="19" t="s">
        <v>47</v>
      </c>
      <c r="C30" s="13">
        <v>34</v>
      </c>
      <c r="D30" s="170">
        <v>118</v>
      </c>
      <c r="E30" s="266">
        <v>118</v>
      </c>
      <c r="F30" s="46">
        <v>0</v>
      </c>
      <c r="G30" s="266">
        <v>14</v>
      </c>
      <c r="H30" s="46">
        <v>14</v>
      </c>
    </row>
    <row r="31" spans="2:8" x14ac:dyDescent="0.25">
      <c r="B31" s="19" t="s">
        <v>48</v>
      </c>
      <c r="C31" s="13">
        <v>4</v>
      </c>
      <c r="D31" s="170">
        <v>3</v>
      </c>
      <c r="E31" s="266">
        <v>23</v>
      </c>
      <c r="F31" s="46">
        <v>18</v>
      </c>
      <c r="G31" s="266">
        <v>9</v>
      </c>
      <c r="H31" s="46">
        <v>12</v>
      </c>
    </row>
    <row r="32" spans="2:8" x14ac:dyDescent="0.25">
      <c r="B32" s="19" t="s">
        <v>49</v>
      </c>
      <c r="C32" s="13">
        <v>65</v>
      </c>
      <c r="D32" s="170">
        <v>10</v>
      </c>
      <c r="E32" s="266">
        <v>63</v>
      </c>
      <c r="F32" s="46">
        <v>84</v>
      </c>
      <c r="G32" s="266">
        <v>31</v>
      </c>
      <c r="H32" s="46">
        <v>41</v>
      </c>
    </row>
    <row r="33" spans="2:8" x14ac:dyDescent="0.25">
      <c r="B33" s="19" t="s">
        <v>50</v>
      </c>
      <c r="C33" s="13">
        <v>80</v>
      </c>
      <c r="D33" s="170">
        <v>11</v>
      </c>
      <c r="E33" s="266">
        <v>318</v>
      </c>
      <c r="F33" s="46">
        <v>5</v>
      </c>
      <c r="G33" s="266">
        <v>71</v>
      </c>
      <c r="H33" s="46">
        <v>55</v>
      </c>
    </row>
    <row r="34" spans="2:8" ht="15.75" thickBot="1" x14ac:dyDescent="0.3">
      <c r="B34" s="20" t="s">
        <v>51</v>
      </c>
      <c r="C34" s="21">
        <v>25</v>
      </c>
      <c r="D34" s="171">
        <v>41</v>
      </c>
      <c r="E34" s="267">
        <v>117</v>
      </c>
      <c r="F34" s="49">
        <v>16</v>
      </c>
      <c r="G34" s="267">
        <v>9</v>
      </c>
      <c r="H34" s="49">
        <v>13</v>
      </c>
    </row>
    <row r="35" spans="2:8" x14ac:dyDescent="0.25">
      <c r="E35" s="63"/>
    </row>
    <row r="36" spans="2:8" x14ac:dyDescent="0.25">
      <c r="B36" s="64"/>
    </row>
  </sheetData>
  <mergeCells count="5">
    <mergeCell ref="C5:H5"/>
    <mergeCell ref="B5:B8"/>
    <mergeCell ref="C6:D6"/>
    <mergeCell ref="C7:C8"/>
    <mergeCell ref="D7:D8"/>
  </mergeCells>
  <pageMargins left="1.8897637795275593" right="0.70866141732283472" top="0.9448818897637796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N38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11" customWidth="1"/>
    <col min="2" max="2" width="26.28515625" style="11" customWidth="1"/>
    <col min="3" max="3" width="13.42578125" style="11" customWidth="1"/>
    <col min="4" max="4" width="16.140625" style="11" customWidth="1"/>
    <col min="5" max="5" width="15.85546875" style="11" customWidth="1"/>
    <col min="6" max="6" width="3.85546875" style="11" customWidth="1"/>
    <col min="7" max="7" width="9.140625" style="11"/>
    <col min="8" max="8" width="10.140625" style="11" customWidth="1"/>
    <col min="9" max="9" width="10.7109375" style="11" customWidth="1"/>
    <col min="10" max="10" width="2.5703125" style="11" customWidth="1"/>
    <col min="11" max="11" width="11.42578125" style="11" customWidth="1"/>
    <col min="12" max="12" width="9.85546875" style="11" customWidth="1"/>
    <col min="13" max="13" width="9.7109375" style="11" customWidth="1"/>
    <col min="14" max="16384" width="9.140625" style="11"/>
  </cols>
  <sheetData>
    <row r="2" spans="2:13" x14ac:dyDescent="0.25">
      <c r="B2" s="258" t="s">
        <v>442</v>
      </c>
      <c r="C2" s="258"/>
      <c r="D2" s="258"/>
      <c r="E2" s="258"/>
    </row>
    <row r="3" spans="2:13" x14ac:dyDescent="0.25">
      <c r="B3" s="162" t="s">
        <v>415</v>
      </c>
      <c r="C3" s="258"/>
      <c r="D3" s="258"/>
      <c r="E3" s="258"/>
    </row>
    <row r="4" spans="2:13" ht="15.75" thickBot="1" x14ac:dyDescent="0.3">
      <c r="B4" s="247"/>
      <c r="C4" s="247"/>
      <c r="D4" s="247"/>
      <c r="E4" s="247"/>
    </row>
    <row r="5" spans="2:13" x14ac:dyDescent="0.25">
      <c r="B5" s="367"/>
      <c r="C5" s="368"/>
      <c r="D5" s="400" t="s">
        <v>62</v>
      </c>
      <c r="E5" s="399"/>
    </row>
    <row r="6" spans="2:13" ht="45.75" thickBot="1" x14ac:dyDescent="0.3">
      <c r="B6" s="396" t="s">
        <v>25</v>
      </c>
      <c r="C6" s="397" t="s">
        <v>301</v>
      </c>
      <c r="D6" s="397" t="s">
        <v>303</v>
      </c>
      <c r="E6" s="398" t="s">
        <v>302</v>
      </c>
    </row>
    <row r="7" spans="2:13" ht="24.75" customHeight="1" thickBot="1" x14ac:dyDescent="0.3">
      <c r="B7" s="259" t="s">
        <v>26</v>
      </c>
      <c r="C7" s="260">
        <f>SUM(C8:C32)</f>
        <v>323</v>
      </c>
      <c r="D7" s="261">
        <f>SUM(D8:D32)</f>
        <v>0</v>
      </c>
      <c r="E7" s="262">
        <f>SUM(E8:E32)</f>
        <v>323</v>
      </c>
    </row>
    <row r="8" spans="2:13" x14ac:dyDescent="0.25">
      <c r="B8" s="253" t="s">
        <v>27</v>
      </c>
      <c r="C8" s="254">
        <f>SUM(D8:E8)</f>
        <v>0</v>
      </c>
      <c r="D8" s="255">
        <v>0</v>
      </c>
      <c r="E8" s="256">
        <v>0</v>
      </c>
      <c r="J8" s="163"/>
      <c r="K8" s="804" t="s">
        <v>425</v>
      </c>
      <c r="L8" s="706" t="s">
        <v>366</v>
      </c>
      <c r="M8" s="706" t="s">
        <v>367</v>
      </c>
    </row>
    <row r="9" spans="2:13" x14ac:dyDescent="0.25">
      <c r="B9" s="248" t="s">
        <v>28</v>
      </c>
      <c r="C9" s="205">
        <f>SUM(D9:E9)</f>
        <v>0</v>
      </c>
      <c r="D9" s="240">
        <v>0</v>
      </c>
      <c r="E9" s="241">
        <v>0</v>
      </c>
      <c r="J9" s="163"/>
      <c r="K9" s="112">
        <v>2007</v>
      </c>
      <c r="L9" s="14">
        <v>236</v>
      </c>
      <c r="M9" s="14">
        <v>199</v>
      </c>
    </row>
    <row r="10" spans="2:13" x14ac:dyDescent="0.25">
      <c r="B10" s="248" t="s">
        <v>29</v>
      </c>
      <c r="C10" s="205">
        <f t="shared" ref="C10:C32" si="0">SUM(D10:E10)</f>
        <v>323</v>
      </c>
      <c r="D10" s="240">
        <v>0</v>
      </c>
      <c r="E10" s="241">
        <v>323</v>
      </c>
      <c r="K10" s="112">
        <v>2008</v>
      </c>
      <c r="L10" s="14">
        <v>1321</v>
      </c>
      <c r="M10" s="14">
        <v>909</v>
      </c>
    </row>
    <row r="11" spans="2:13" x14ac:dyDescent="0.25">
      <c r="B11" s="248" t="s">
        <v>30</v>
      </c>
      <c r="C11" s="205">
        <f t="shared" si="0"/>
        <v>0</v>
      </c>
      <c r="D11" s="240">
        <v>0</v>
      </c>
      <c r="E11" s="241">
        <v>0</v>
      </c>
      <c r="K11" s="112">
        <v>2009</v>
      </c>
      <c r="L11" s="14">
        <v>8218</v>
      </c>
      <c r="M11" s="14">
        <v>4590</v>
      </c>
    </row>
    <row r="12" spans="2:13" x14ac:dyDescent="0.25">
      <c r="B12" s="248" t="s">
        <v>31</v>
      </c>
      <c r="C12" s="205">
        <f t="shared" si="0"/>
        <v>0</v>
      </c>
      <c r="D12" s="240">
        <v>0</v>
      </c>
      <c r="E12" s="241">
        <v>0</v>
      </c>
      <c r="K12" s="112">
        <v>2010</v>
      </c>
      <c r="L12" s="14">
        <v>803</v>
      </c>
      <c r="M12" s="14">
        <v>129</v>
      </c>
    </row>
    <row r="13" spans="2:13" x14ac:dyDescent="0.25">
      <c r="B13" s="248" t="s">
        <v>32</v>
      </c>
      <c r="C13" s="205">
        <f t="shared" si="0"/>
        <v>0</v>
      </c>
      <c r="D13" s="240">
        <v>0</v>
      </c>
      <c r="E13" s="241">
        <v>0</v>
      </c>
      <c r="K13" s="112">
        <v>2011</v>
      </c>
      <c r="L13" s="14">
        <v>2044</v>
      </c>
      <c r="M13" s="14">
        <v>1509</v>
      </c>
    </row>
    <row r="14" spans="2:13" x14ac:dyDescent="0.25">
      <c r="B14" s="248" t="s">
        <v>33</v>
      </c>
      <c r="C14" s="205">
        <f t="shared" si="0"/>
        <v>0</v>
      </c>
      <c r="D14" s="240">
        <v>0</v>
      </c>
      <c r="E14" s="241">
        <v>0</v>
      </c>
      <c r="K14" s="112">
        <v>2012</v>
      </c>
      <c r="L14" s="14">
        <v>438</v>
      </c>
      <c r="M14" s="14">
        <v>549</v>
      </c>
    </row>
    <row r="15" spans="2:13" x14ac:dyDescent="0.25">
      <c r="B15" s="248" t="s">
        <v>34</v>
      </c>
      <c r="C15" s="205">
        <f t="shared" si="0"/>
        <v>0</v>
      </c>
      <c r="D15" s="240">
        <v>0</v>
      </c>
      <c r="E15" s="241">
        <v>0</v>
      </c>
      <c r="K15" s="112">
        <v>2013</v>
      </c>
      <c r="L15" s="14">
        <v>1134</v>
      </c>
      <c r="M15" s="14">
        <v>590</v>
      </c>
    </row>
    <row r="16" spans="2:13" x14ac:dyDescent="0.25">
      <c r="B16" s="248" t="s">
        <v>35</v>
      </c>
      <c r="C16" s="205">
        <f t="shared" si="0"/>
        <v>0</v>
      </c>
      <c r="D16" s="240">
        <v>0</v>
      </c>
      <c r="E16" s="241">
        <v>0</v>
      </c>
      <c r="K16" s="112">
        <v>2014</v>
      </c>
      <c r="L16" s="14">
        <v>809</v>
      </c>
      <c r="M16" s="14">
        <v>378</v>
      </c>
    </row>
    <row r="17" spans="2:14" x14ac:dyDescent="0.25">
      <c r="B17" s="248" t="s">
        <v>36</v>
      </c>
      <c r="C17" s="205">
        <f t="shared" si="0"/>
        <v>0</v>
      </c>
      <c r="D17" s="240">
        <v>0</v>
      </c>
      <c r="E17" s="241">
        <v>0</v>
      </c>
      <c r="K17" s="112">
        <v>2015</v>
      </c>
      <c r="L17" s="14">
        <v>991</v>
      </c>
      <c r="M17" s="14">
        <v>419</v>
      </c>
    </row>
    <row r="18" spans="2:14" x14ac:dyDescent="0.25">
      <c r="B18" s="248" t="s">
        <v>37</v>
      </c>
      <c r="C18" s="205">
        <f t="shared" si="0"/>
        <v>0</v>
      </c>
      <c r="D18" s="240">
        <v>0</v>
      </c>
      <c r="E18" s="241">
        <v>0</v>
      </c>
      <c r="K18" s="112">
        <v>2016</v>
      </c>
      <c r="L18" s="14">
        <v>264</v>
      </c>
      <c r="M18" s="559">
        <v>92</v>
      </c>
    </row>
    <row r="19" spans="2:14" x14ac:dyDescent="0.25">
      <c r="B19" s="248" t="s">
        <v>38</v>
      </c>
      <c r="C19" s="205">
        <f t="shared" si="0"/>
        <v>0</v>
      </c>
      <c r="D19" s="240">
        <v>0</v>
      </c>
      <c r="E19" s="241">
        <v>0</v>
      </c>
      <c r="K19" s="112">
        <v>2017</v>
      </c>
      <c r="L19" s="14">
        <v>485</v>
      </c>
      <c r="M19" s="14">
        <v>348</v>
      </c>
    </row>
    <row r="20" spans="2:14" x14ac:dyDescent="0.25">
      <c r="B20" s="248" t="s">
        <v>39</v>
      </c>
      <c r="C20" s="205">
        <f t="shared" si="0"/>
        <v>0</v>
      </c>
      <c r="D20" s="240">
        <v>0</v>
      </c>
      <c r="E20" s="241">
        <v>0</v>
      </c>
      <c r="K20" s="112">
        <v>2018</v>
      </c>
      <c r="L20" s="14">
        <f>SUM(C7)</f>
        <v>323</v>
      </c>
      <c r="M20" s="14">
        <v>358</v>
      </c>
      <c r="N20" s="63">
        <f>SUM(M20-M19)</f>
        <v>10</v>
      </c>
    </row>
    <row r="21" spans="2:14" x14ac:dyDescent="0.25">
      <c r="B21" s="248" t="s">
        <v>40</v>
      </c>
      <c r="C21" s="205">
        <f t="shared" si="0"/>
        <v>0</v>
      </c>
      <c r="D21" s="240">
        <v>0</v>
      </c>
      <c r="E21" s="241">
        <v>0</v>
      </c>
      <c r="N21" s="63">
        <f>SUM(L20-L19)</f>
        <v>-162</v>
      </c>
    </row>
    <row r="22" spans="2:14" x14ac:dyDescent="0.25">
      <c r="B22" s="248" t="s">
        <v>41</v>
      </c>
      <c r="C22" s="205">
        <f t="shared" si="0"/>
        <v>0</v>
      </c>
      <c r="D22" s="240">
        <v>0</v>
      </c>
      <c r="E22" s="241">
        <v>0</v>
      </c>
    </row>
    <row r="23" spans="2:14" x14ac:dyDescent="0.25">
      <c r="B23" s="248" t="s">
        <v>42</v>
      </c>
      <c r="C23" s="205">
        <f t="shared" si="0"/>
        <v>0</v>
      </c>
      <c r="D23" s="240">
        <v>0</v>
      </c>
      <c r="E23" s="241">
        <v>0</v>
      </c>
    </row>
    <row r="24" spans="2:14" x14ac:dyDescent="0.25">
      <c r="B24" s="248" t="s">
        <v>43</v>
      </c>
      <c r="C24" s="205">
        <f t="shared" si="0"/>
        <v>0</v>
      </c>
      <c r="D24" s="240">
        <v>0</v>
      </c>
      <c r="E24" s="241">
        <v>0</v>
      </c>
      <c r="K24" s="805" t="s">
        <v>416</v>
      </c>
      <c r="L24" s="667" t="s">
        <v>366</v>
      </c>
      <c r="M24" s="667" t="s">
        <v>367</v>
      </c>
    </row>
    <row r="25" spans="2:14" x14ac:dyDescent="0.25">
      <c r="B25" s="248" t="s">
        <v>44</v>
      </c>
      <c r="C25" s="205">
        <f t="shared" si="0"/>
        <v>0</v>
      </c>
      <c r="D25" s="240">
        <v>0</v>
      </c>
      <c r="E25" s="241">
        <v>0</v>
      </c>
      <c r="K25" s="112">
        <v>2007</v>
      </c>
      <c r="L25" s="14">
        <v>479</v>
      </c>
      <c r="M25" s="14">
        <v>437</v>
      </c>
    </row>
    <row r="26" spans="2:14" x14ac:dyDescent="0.25">
      <c r="B26" s="248" t="s">
        <v>45</v>
      </c>
      <c r="C26" s="205">
        <f t="shared" si="0"/>
        <v>0</v>
      </c>
      <c r="D26" s="240">
        <v>0</v>
      </c>
      <c r="E26" s="241">
        <v>0</v>
      </c>
      <c r="K26" s="112">
        <v>2008</v>
      </c>
      <c r="L26" s="14">
        <v>4570</v>
      </c>
      <c r="M26" s="14">
        <v>2154</v>
      </c>
    </row>
    <row r="27" spans="2:14" x14ac:dyDescent="0.25">
      <c r="B27" s="248" t="s">
        <v>46</v>
      </c>
      <c r="C27" s="205">
        <f t="shared" si="0"/>
        <v>0</v>
      </c>
      <c r="D27" s="240">
        <v>0</v>
      </c>
      <c r="E27" s="241">
        <v>0</v>
      </c>
      <c r="K27" s="112">
        <v>2009</v>
      </c>
      <c r="L27" s="14">
        <v>9176</v>
      </c>
      <c r="M27" s="14">
        <v>6255</v>
      </c>
    </row>
    <row r="28" spans="2:14" x14ac:dyDescent="0.25">
      <c r="B28" s="248" t="s">
        <v>47</v>
      </c>
      <c r="C28" s="205">
        <f t="shared" si="0"/>
        <v>0</v>
      </c>
      <c r="D28" s="240">
        <v>0</v>
      </c>
      <c r="E28" s="241">
        <v>0</v>
      </c>
      <c r="K28" s="112">
        <v>2010</v>
      </c>
      <c r="L28" s="14">
        <v>1412</v>
      </c>
      <c r="M28" s="14">
        <v>1120</v>
      </c>
    </row>
    <row r="29" spans="2:14" x14ac:dyDescent="0.25">
      <c r="B29" s="248" t="s">
        <v>48</v>
      </c>
      <c r="C29" s="205">
        <f t="shared" si="0"/>
        <v>0</v>
      </c>
      <c r="D29" s="240">
        <v>0</v>
      </c>
      <c r="E29" s="241">
        <v>0</v>
      </c>
      <c r="K29" s="112">
        <v>2011</v>
      </c>
      <c r="L29" s="14">
        <v>2730</v>
      </c>
      <c r="M29" s="14">
        <v>2048</v>
      </c>
    </row>
    <row r="30" spans="2:14" x14ac:dyDescent="0.25">
      <c r="B30" s="248" t="s">
        <v>49</v>
      </c>
      <c r="C30" s="205">
        <f t="shared" si="0"/>
        <v>0</v>
      </c>
      <c r="D30" s="240">
        <v>0</v>
      </c>
      <c r="E30" s="241">
        <v>0</v>
      </c>
      <c r="K30" s="112">
        <v>2012</v>
      </c>
      <c r="L30" s="14">
        <v>1273</v>
      </c>
      <c r="M30" s="14">
        <v>1050</v>
      </c>
    </row>
    <row r="31" spans="2:14" x14ac:dyDescent="0.25">
      <c r="B31" s="248" t="s">
        <v>50</v>
      </c>
      <c r="C31" s="205">
        <f t="shared" si="0"/>
        <v>0</v>
      </c>
      <c r="D31" s="240">
        <v>0</v>
      </c>
      <c r="E31" s="241">
        <v>0</v>
      </c>
      <c r="K31" s="112">
        <v>2013</v>
      </c>
      <c r="L31" s="14">
        <v>2106</v>
      </c>
      <c r="M31" s="14">
        <v>1235</v>
      </c>
    </row>
    <row r="32" spans="2:14" ht="15.75" thickBot="1" x14ac:dyDescent="0.3">
      <c r="B32" s="249" t="s">
        <v>51</v>
      </c>
      <c r="C32" s="206">
        <f t="shared" si="0"/>
        <v>0</v>
      </c>
      <c r="D32" s="236">
        <v>0</v>
      </c>
      <c r="E32" s="257">
        <v>0</v>
      </c>
      <c r="K32" s="112">
        <v>2014</v>
      </c>
      <c r="L32" s="14">
        <v>1311</v>
      </c>
      <c r="M32" s="14">
        <v>651</v>
      </c>
    </row>
    <row r="33" spans="11:13" x14ac:dyDescent="0.25">
      <c r="K33" s="112">
        <v>2015</v>
      </c>
      <c r="L33" s="14">
        <v>1204</v>
      </c>
      <c r="M33" s="14">
        <v>1108</v>
      </c>
    </row>
    <row r="34" spans="11:13" x14ac:dyDescent="0.25">
      <c r="K34" s="112">
        <v>2016</v>
      </c>
      <c r="L34" s="14">
        <v>720</v>
      </c>
      <c r="M34" s="14">
        <v>609</v>
      </c>
    </row>
    <row r="35" spans="11:13" x14ac:dyDescent="0.25">
      <c r="K35" s="112">
        <v>2017</v>
      </c>
      <c r="L35" s="14">
        <v>819</v>
      </c>
      <c r="M35" s="14">
        <v>557</v>
      </c>
    </row>
    <row r="36" spans="11:13" x14ac:dyDescent="0.25">
      <c r="K36" s="112">
        <v>2018</v>
      </c>
      <c r="L36" s="14"/>
      <c r="M36" s="14"/>
    </row>
    <row r="38" spans="11:13" x14ac:dyDescent="0.25">
      <c r="K38" s="11" t="s">
        <v>426</v>
      </c>
    </row>
  </sheetData>
  <printOptions horizontalCentered="1"/>
  <pageMargins left="0.98425196850393704" right="0" top="1.6141732283464567" bottom="0" header="0" footer="0"/>
  <pageSetup paperSize="9" scale="37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S32"/>
  <sheetViews>
    <sheetView zoomScale="80" zoomScaleNormal="80" workbookViewId="0">
      <selection activeCell="B1" sqref="B1"/>
    </sheetView>
  </sheetViews>
  <sheetFormatPr defaultRowHeight="15" x14ac:dyDescent="0.25"/>
  <cols>
    <col min="1" max="1" width="3.85546875" style="11" customWidth="1"/>
    <col min="2" max="2" width="37.5703125" style="11" customWidth="1"/>
    <col min="3" max="4" width="10.140625" style="11" customWidth="1"/>
    <col min="5" max="5" width="9.85546875" style="11" customWidth="1"/>
    <col min="6" max="7" width="9.5703125" style="11" customWidth="1"/>
    <col min="8" max="8" width="10" style="11" customWidth="1"/>
    <col min="9" max="9" width="9.5703125" style="11" customWidth="1"/>
    <col min="10" max="10" width="9" style="11" customWidth="1"/>
    <col min="11" max="11" width="9.42578125" style="11" customWidth="1"/>
    <col min="12" max="12" width="9.28515625" style="11" customWidth="1"/>
    <col min="13" max="13" width="9.7109375" style="11" customWidth="1"/>
    <col min="14" max="15" width="8.85546875" style="11" customWidth="1"/>
    <col min="16" max="16" width="9.7109375" style="11" customWidth="1"/>
    <col min="17" max="16384" width="9.140625" style="11"/>
  </cols>
  <sheetData>
    <row r="2" spans="1:19" x14ac:dyDescent="0.25">
      <c r="B2" s="11" t="s">
        <v>443</v>
      </c>
    </row>
    <row r="3" spans="1:19" ht="12.75" customHeight="1" x14ac:dyDescent="0.25">
      <c r="B3" s="11" t="s">
        <v>315</v>
      </c>
    </row>
    <row r="4" spans="1:19" ht="10.5" customHeight="1" thickBot="1" x14ac:dyDescent="0.3"/>
    <row r="5" spans="1:19" ht="36.75" customHeight="1" thickBot="1" x14ac:dyDescent="0.3">
      <c r="B5" s="403" t="s">
        <v>3</v>
      </c>
      <c r="C5" s="404" t="s">
        <v>131</v>
      </c>
      <c r="D5" s="405" t="s">
        <v>132</v>
      </c>
      <c r="E5" s="405" t="s">
        <v>133</v>
      </c>
      <c r="F5" s="405" t="s">
        <v>134</v>
      </c>
      <c r="G5" s="406" t="s">
        <v>135</v>
      </c>
      <c r="H5" s="406" t="s">
        <v>136</v>
      </c>
      <c r="I5" s="406" t="s">
        <v>137</v>
      </c>
      <c r="J5" s="406" t="s">
        <v>138</v>
      </c>
      <c r="K5" s="406" t="s">
        <v>139</v>
      </c>
      <c r="L5" s="407" t="s">
        <v>140</v>
      </c>
      <c r="M5" s="408" t="s">
        <v>141</v>
      </c>
      <c r="N5" s="408" t="s">
        <v>356</v>
      </c>
      <c r="O5" s="408" t="s">
        <v>417</v>
      </c>
      <c r="P5" s="409" t="s">
        <v>142</v>
      </c>
    </row>
    <row r="6" spans="1:19" ht="34.5" customHeight="1" x14ac:dyDescent="0.25">
      <c r="B6" s="142" t="s">
        <v>304</v>
      </c>
      <c r="C6" s="410">
        <v>45.9</v>
      </c>
      <c r="D6" s="411">
        <v>47.5</v>
      </c>
      <c r="E6" s="411">
        <v>49.5</v>
      </c>
      <c r="F6" s="412">
        <v>51</v>
      </c>
      <c r="G6" s="411">
        <v>50.4</v>
      </c>
      <c r="H6" s="411">
        <v>50.2</v>
      </c>
      <c r="I6" s="411">
        <v>50.3</v>
      </c>
      <c r="J6" s="411">
        <v>50.4</v>
      </c>
      <c r="K6" s="411">
        <v>50.6</v>
      </c>
      <c r="L6" s="413">
        <v>51.7</v>
      </c>
      <c r="M6" s="414">
        <v>52.6</v>
      </c>
      <c r="N6" s="414">
        <v>53.2</v>
      </c>
      <c r="O6" s="414">
        <v>53.7</v>
      </c>
      <c r="P6" s="414">
        <f>SUM(O6)-N6</f>
        <v>0.5</v>
      </c>
    </row>
    <row r="7" spans="1:19" ht="42" customHeight="1" thickBot="1" x14ac:dyDescent="0.3">
      <c r="B7" s="144" t="s">
        <v>420</v>
      </c>
      <c r="C7" s="415">
        <v>44.9</v>
      </c>
      <c r="D7" s="198">
        <v>47</v>
      </c>
      <c r="E7" s="198">
        <v>51</v>
      </c>
      <c r="F7" s="416">
        <v>51.8</v>
      </c>
      <c r="G7" s="416">
        <v>50.2</v>
      </c>
      <c r="H7" s="416">
        <v>49.8</v>
      </c>
      <c r="I7" s="416">
        <v>49.3</v>
      </c>
      <c r="J7" s="416">
        <v>48.6</v>
      </c>
      <c r="K7" s="416">
        <v>48.1</v>
      </c>
      <c r="L7" s="417">
        <v>46.7</v>
      </c>
      <c r="M7" s="199">
        <v>48</v>
      </c>
      <c r="N7" s="199">
        <v>50.9</v>
      </c>
      <c r="O7" s="199">
        <v>52.6</v>
      </c>
      <c r="P7" s="199">
        <f>SUM(O7)-N7</f>
        <v>1.7000000000000028</v>
      </c>
    </row>
    <row r="8" spans="1:19" ht="26.25" customHeight="1" thickBot="1" x14ac:dyDescent="0.3">
      <c r="B8" s="418" t="s">
        <v>7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419"/>
      <c r="Q8" s="420"/>
      <c r="R8" s="420"/>
    </row>
    <row r="9" spans="1:19" ht="25.5" customHeight="1" thickTop="1" x14ac:dyDescent="0.25">
      <c r="B9" s="68" t="s">
        <v>419</v>
      </c>
      <c r="C9" s="421">
        <v>17.5</v>
      </c>
      <c r="D9" s="422">
        <v>20.9</v>
      </c>
      <c r="E9" s="422">
        <v>23.3</v>
      </c>
      <c r="F9" s="422">
        <v>23.6</v>
      </c>
      <c r="G9" s="422">
        <v>18.100000000000001</v>
      </c>
      <c r="H9" s="422">
        <v>19.399999999999999</v>
      </c>
      <c r="I9" s="422">
        <v>18.3</v>
      </c>
      <c r="J9" s="422">
        <v>18.5</v>
      </c>
      <c r="K9" s="422">
        <v>17.8</v>
      </c>
      <c r="L9" s="423">
        <v>18.2</v>
      </c>
      <c r="M9" s="424">
        <v>15.2</v>
      </c>
      <c r="N9" s="424">
        <v>22.1</v>
      </c>
      <c r="O9" s="424">
        <v>25.7</v>
      </c>
      <c r="P9" s="369">
        <f>SUM(O9)-N9</f>
        <v>3.5999999999999979</v>
      </c>
    </row>
    <row r="10" spans="1:19" ht="24" customHeight="1" x14ac:dyDescent="0.25">
      <c r="B10" s="12" t="s">
        <v>8</v>
      </c>
      <c r="C10" s="425">
        <v>69</v>
      </c>
      <c r="D10" s="112">
        <v>72.3</v>
      </c>
      <c r="E10" s="112">
        <v>75.599999999999994</v>
      </c>
      <c r="F10" s="17">
        <v>78</v>
      </c>
      <c r="G10" s="112">
        <v>74.599999999999994</v>
      </c>
      <c r="H10" s="17">
        <v>72</v>
      </c>
      <c r="I10" s="112">
        <v>70.599999999999994</v>
      </c>
      <c r="J10" s="112">
        <v>70.900000000000006</v>
      </c>
      <c r="K10" s="112">
        <v>70.7</v>
      </c>
      <c r="L10" s="426">
        <v>70.900000000000006</v>
      </c>
      <c r="M10" s="427">
        <v>73.2</v>
      </c>
      <c r="N10" s="427">
        <v>76.3</v>
      </c>
      <c r="O10" s="427">
        <v>77.400000000000006</v>
      </c>
      <c r="P10" s="427">
        <f>SUM(O10)-N10</f>
        <v>1.1000000000000085</v>
      </c>
    </row>
    <row r="11" spans="1:19" ht="24" customHeight="1" x14ac:dyDescent="0.25">
      <c r="B11" s="12" t="s">
        <v>9</v>
      </c>
      <c r="C11" s="425">
        <v>76</v>
      </c>
      <c r="D11" s="112">
        <v>75.5</v>
      </c>
      <c r="E11" s="112">
        <v>82.2</v>
      </c>
      <c r="F11" s="17">
        <v>84</v>
      </c>
      <c r="G11" s="112">
        <v>80.3</v>
      </c>
      <c r="H11" s="112">
        <v>82.3</v>
      </c>
      <c r="I11" s="112">
        <v>79.8</v>
      </c>
      <c r="J11" s="112">
        <v>77.599999999999994</v>
      </c>
      <c r="K11" s="112">
        <v>76.3</v>
      </c>
      <c r="L11" s="426">
        <v>76.3</v>
      </c>
      <c r="M11" s="427">
        <v>78.2</v>
      </c>
      <c r="N11" s="427">
        <v>81.3</v>
      </c>
      <c r="O11" s="427">
        <v>81.900000000000006</v>
      </c>
      <c r="P11" s="427">
        <f>SUM(O11)-N11</f>
        <v>0.60000000000000853</v>
      </c>
    </row>
    <row r="12" spans="1:19" ht="24.75" customHeight="1" x14ac:dyDescent="0.25">
      <c r="B12" s="12" t="s">
        <v>10</v>
      </c>
      <c r="C12" s="428">
        <v>65.7</v>
      </c>
      <c r="D12" s="112">
        <v>68.400000000000006</v>
      </c>
      <c r="E12" s="112">
        <v>68.8</v>
      </c>
      <c r="F12" s="112">
        <v>73.599999999999994</v>
      </c>
      <c r="G12" s="17">
        <v>73</v>
      </c>
      <c r="H12" s="17">
        <v>73</v>
      </c>
      <c r="I12" s="112">
        <v>73.400000000000006</v>
      </c>
      <c r="J12" s="112">
        <v>71.400000000000006</v>
      </c>
      <c r="K12" s="112">
        <v>73.400000000000006</v>
      </c>
      <c r="L12" s="426">
        <v>73.5</v>
      </c>
      <c r="M12" s="427">
        <v>76.400000000000006</v>
      </c>
      <c r="N12" s="427">
        <v>77.8</v>
      </c>
      <c r="O12" s="427">
        <v>80.599999999999994</v>
      </c>
      <c r="P12" s="427">
        <f>SUM(O12)-N12</f>
        <v>2.7999999999999972</v>
      </c>
    </row>
    <row r="13" spans="1:19" ht="28.5" customHeight="1" thickBot="1" x14ac:dyDescent="0.3">
      <c r="B13" s="103" t="s">
        <v>11</v>
      </c>
      <c r="C13" s="429">
        <v>19</v>
      </c>
      <c r="D13" s="430">
        <v>21.1</v>
      </c>
      <c r="E13" s="430">
        <v>25.1</v>
      </c>
      <c r="F13" s="430">
        <v>25.6</v>
      </c>
      <c r="G13" s="430">
        <v>26.2</v>
      </c>
      <c r="H13" s="430">
        <v>25.9</v>
      </c>
      <c r="I13" s="430">
        <v>26.8</v>
      </c>
      <c r="J13" s="430">
        <v>24.8</v>
      </c>
      <c r="K13" s="430">
        <v>22.7</v>
      </c>
      <c r="L13" s="431">
        <v>21.4</v>
      </c>
      <c r="M13" s="432">
        <v>23.2</v>
      </c>
      <c r="N13" s="432">
        <v>24.4</v>
      </c>
      <c r="O13" s="432">
        <v>25.5</v>
      </c>
      <c r="P13" s="432">
        <f>SUM(O13)-N13</f>
        <v>1.1000000000000014</v>
      </c>
    </row>
    <row r="14" spans="1:19" ht="30.75" customHeight="1" thickBot="1" x14ac:dyDescent="0.3">
      <c r="A14" s="420"/>
      <c r="B14" s="418" t="s">
        <v>12</v>
      </c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419"/>
      <c r="Q14" s="420"/>
      <c r="R14" s="420"/>
      <c r="S14" s="420"/>
    </row>
    <row r="15" spans="1:19" ht="25.5" customHeight="1" thickTop="1" x14ac:dyDescent="0.25">
      <c r="B15" s="68" t="s">
        <v>13</v>
      </c>
      <c r="C15" s="421">
        <v>69.8</v>
      </c>
      <c r="D15" s="422">
        <v>69.599999999999994</v>
      </c>
      <c r="E15" s="422">
        <v>74.900000000000006</v>
      </c>
      <c r="F15" s="422">
        <v>75.7</v>
      </c>
      <c r="G15" s="422">
        <v>73.3</v>
      </c>
      <c r="H15" s="422">
        <v>77.3</v>
      </c>
      <c r="I15" s="422">
        <v>73.900000000000006</v>
      </c>
      <c r="J15" s="422">
        <v>73.7</v>
      </c>
      <c r="K15" s="422">
        <v>82.3</v>
      </c>
      <c r="L15" s="423">
        <v>72.400000000000006</v>
      </c>
      <c r="M15" s="424">
        <v>75.5</v>
      </c>
      <c r="N15" s="424">
        <v>77.7</v>
      </c>
      <c r="O15" s="424">
        <v>76.400000000000006</v>
      </c>
      <c r="P15" s="424">
        <f>SUM(O15)-N15</f>
        <v>-1.2999999999999972</v>
      </c>
    </row>
    <row r="16" spans="1:19" ht="28.5" customHeight="1" x14ac:dyDescent="0.25">
      <c r="B16" s="12" t="s">
        <v>14</v>
      </c>
      <c r="C16" s="428">
        <v>56.1</v>
      </c>
      <c r="D16" s="112">
        <v>58.4</v>
      </c>
      <c r="E16" s="112">
        <v>62.3</v>
      </c>
      <c r="F16" s="17">
        <v>62</v>
      </c>
      <c r="G16" s="112">
        <v>63.3</v>
      </c>
      <c r="H16" s="112">
        <v>61.4</v>
      </c>
      <c r="I16" s="112">
        <v>60.8</v>
      </c>
      <c r="J16" s="112">
        <v>58.9</v>
      </c>
      <c r="K16" s="112">
        <v>67.3</v>
      </c>
      <c r="L16" s="426">
        <v>54.9</v>
      </c>
      <c r="M16" s="427">
        <v>57.6</v>
      </c>
      <c r="N16" s="427">
        <v>60.5</v>
      </c>
      <c r="O16" s="18">
        <v>62</v>
      </c>
      <c r="P16" s="18">
        <f>SUM(O16)-N16</f>
        <v>1.5</v>
      </c>
    </row>
    <row r="17" spans="2:16" ht="27" customHeight="1" x14ac:dyDescent="0.25">
      <c r="B17" s="12" t="s">
        <v>15</v>
      </c>
      <c r="C17" s="428">
        <v>38.1</v>
      </c>
      <c r="D17" s="112">
        <v>34.5</v>
      </c>
      <c r="E17" s="112">
        <v>34.9</v>
      </c>
      <c r="F17" s="112">
        <v>36.5</v>
      </c>
      <c r="G17" s="112">
        <v>34.1</v>
      </c>
      <c r="H17" s="112">
        <v>34.4</v>
      </c>
      <c r="I17" s="112">
        <v>35.4</v>
      </c>
      <c r="J17" s="112">
        <v>37.5</v>
      </c>
      <c r="K17" s="112">
        <v>48.6</v>
      </c>
      <c r="L17" s="426">
        <v>39.6</v>
      </c>
      <c r="M17" s="427">
        <v>38.799999999999997</v>
      </c>
      <c r="N17" s="427">
        <v>40.6</v>
      </c>
      <c r="O17" s="427">
        <v>47.4</v>
      </c>
      <c r="P17" s="427">
        <f>SUM(O17)-N17</f>
        <v>6.7999999999999972</v>
      </c>
    </row>
    <row r="18" spans="2:16" ht="27.75" customHeight="1" x14ac:dyDescent="0.25">
      <c r="B18" s="12" t="s">
        <v>16</v>
      </c>
      <c r="C18" s="428">
        <v>57.4</v>
      </c>
      <c r="D18" s="112">
        <v>59.6</v>
      </c>
      <c r="E18" s="112">
        <v>61.4</v>
      </c>
      <c r="F18" s="112">
        <v>63.5</v>
      </c>
      <c r="G18" s="112">
        <v>61.4</v>
      </c>
      <c r="H18" s="112">
        <v>62.1</v>
      </c>
      <c r="I18" s="112">
        <v>59.5</v>
      </c>
      <c r="J18" s="17">
        <v>55</v>
      </c>
      <c r="K18" s="112">
        <v>63.9</v>
      </c>
      <c r="L18" s="164">
        <v>54</v>
      </c>
      <c r="M18" s="18">
        <v>53.5</v>
      </c>
      <c r="N18" s="18">
        <v>53.9</v>
      </c>
      <c r="O18" s="18">
        <v>54.4</v>
      </c>
      <c r="P18" s="18">
        <f>SUM(O18)-N18</f>
        <v>0.5</v>
      </c>
    </row>
    <row r="19" spans="2:16" ht="30.75" thickBot="1" x14ac:dyDescent="0.3">
      <c r="B19" s="103" t="s">
        <v>17</v>
      </c>
      <c r="C19" s="433">
        <v>19.7</v>
      </c>
      <c r="D19" s="430">
        <v>21.8</v>
      </c>
      <c r="E19" s="430">
        <v>25.6</v>
      </c>
      <c r="F19" s="25">
        <v>25</v>
      </c>
      <c r="G19" s="430">
        <v>20.3</v>
      </c>
      <c r="H19" s="430">
        <v>17.100000000000001</v>
      </c>
      <c r="I19" s="430">
        <v>18.100000000000001</v>
      </c>
      <c r="J19" s="430">
        <v>17.600000000000001</v>
      </c>
      <c r="K19" s="430">
        <v>18.899999999999999</v>
      </c>
      <c r="L19" s="431">
        <v>11.1</v>
      </c>
      <c r="M19" s="432">
        <v>11.8</v>
      </c>
      <c r="N19" s="432">
        <v>12.5</v>
      </c>
      <c r="O19" s="432">
        <v>12.5</v>
      </c>
      <c r="P19" s="26">
        <f>SUM(O19)-N19</f>
        <v>0</v>
      </c>
    </row>
    <row r="21" spans="2:16" x14ac:dyDescent="0.25">
      <c r="B21" s="64" t="s">
        <v>418</v>
      </c>
    </row>
    <row r="22" spans="2:16" x14ac:dyDescent="0.25">
      <c r="B22" s="64" t="s">
        <v>424</v>
      </c>
    </row>
    <row r="23" spans="2:16" x14ac:dyDescent="0.25">
      <c r="B23" s="64" t="s">
        <v>423</v>
      </c>
    </row>
    <row r="24" spans="2:16" x14ac:dyDescent="0.25">
      <c r="B24" s="64" t="s">
        <v>422</v>
      </c>
    </row>
    <row r="25" spans="2:16" x14ac:dyDescent="0.25">
      <c r="B25" s="64" t="s">
        <v>18</v>
      </c>
    </row>
    <row r="26" spans="2:16" x14ac:dyDescent="0.25">
      <c r="B26" s="64" t="s">
        <v>357</v>
      </c>
    </row>
    <row r="27" spans="2:16" x14ac:dyDescent="0.25">
      <c r="B27" s="64" t="s">
        <v>421</v>
      </c>
    </row>
    <row r="28" spans="2:16" x14ac:dyDescent="0.25">
      <c r="B28" s="64" t="s">
        <v>309</v>
      </c>
    </row>
    <row r="32" spans="2:16" x14ac:dyDescent="0.25">
      <c r="C32" s="163"/>
    </row>
  </sheetData>
  <pageMargins left="0.9055118110236221" right="0.70866141732283472" top="1.3385826771653544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22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5.28515625" style="11" customWidth="1"/>
    <col min="3" max="3" width="9.5703125" style="11" customWidth="1"/>
    <col min="4" max="4" width="8.42578125" style="11" customWidth="1"/>
    <col min="5" max="5" width="9.85546875" style="11" customWidth="1"/>
    <col min="6" max="6" width="10.140625" style="11" customWidth="1"/>
    <col min="7" max="7" width="10.42578125" style="11" customWidth="1"/>
    <col min="8" max="9" width="10" style="11" customWidth="1"/>
    <col min="10" max="10" width="9.7109375" style="11" customWidth="1"/>
    <col min="11" max="11" width="14" style="11" customWidth="1"/>
    <col min="12" max="12" width="9.140625" style="11"/>
    <col min="13" max="13" width="10.28515625" style="11" customWidth="1"/>
    <col min="14" max="16384" width="9.140625" style="11"/>
  </cols>
  <sheetData>
    <row r="1" spans="2:12" ht="14.25" customHeight="1" x14ac:dyDescent="0.25"/>
    <row r="2" spans="2:12" x14ac:dyDescent="0.25">
      <c r="B2" s="11" t="s">
        <v>334</v>
      </c>
    </row>
    <row r="3" spans="2:12" ht="14.25" customHeight="1" x14ac:dyDescent="0.25">
      <c r="B3" s="41" t="s">
        <v>390</v>
      </c>
    </row>
    <row r="4" spans="2:12" ht="13.5" customHeight="1" thickBot="1" x14ac:dyDescent="0.3">
      <c r="B4" s="41"/>
    </row>
    <row r="5" spans="2:12" ht="34.5" customHeight="1" x14ac:dyDescent="0.25">
      <c r="B5" s="826" t="s">
        <v>143</v>
      </c>
      <c r="C5" s="828" t="s">
        <v>379</v>
      </c>
      <c r="D5" s="829"/>
      <c r="E5" s="828" t="s">
        <v>380</v>
      </c>
      <c r="F5" s="829"/>
      <c r="G5" s="828" t="s">
        <v>381</v>
      </c>
      <c r="H5" s="829"/>
      <c r="I5" s="830" t="s">
        <v>382</v>
      </c>
      <c r="J5" s="831"/>
      <c r="K5" s="662" t="s">
        <v>383</v>
      </c>
    </row>
    <row r="6" spans="2:12" ht="22.5" customHeight="1" thickBot="1" x14ac:dyDescent="0.3">
      <c r="B6" s="827"/>
      <c r="C6" s="665" t="s">
        <v>4</v>
      </c>
      <c r="D6" s="666" t="s">
        <v>343</v>
      </c>
      <c r="E6" s="665" t="s">
        <v>4</v>
      </c>
      <c r="F6" s="666" t="s">
        <v>343</v>
      </c>
      <c r="G6" s="665" t="s">
        <v>4</v>
      </c>
      <c r="H6" s="666" t="s">
        <v>343</v>
      </c>
      <c r="I6" s="675" t="s">
        <v>4</v>
      </c>
      <c r="J6" s="677" t="s">
        <v>343</v>
      </c>
      <c r="K6" s="511" t="s">
        <v>4</v>
      </c>
    </row>
    <row r="7" spans="2:12" ht="42" customHeight="1" thickBot="1" x14ac:dyDescent="0.3">
      <c r="B7" s="668" t="s">
        <v>156</v>
      </c>
      <c r="C7" s="57">
        <v>62974</v>
      </c>
      <c r="D7" s="58">
        <v>100</v>
      </c>
      <c r="E7" s="57">
        <v>70253</v>
      </c>
      <c r="F7" s="58">
        <v>100</v>
      </c>
      <c r="G7" s="57">
        <v>133227</v>
      </c>
      <c r="H7" s="58">
        <v>100</v>
      </c>
      <c r="I7" s="197">
        <v>56443</v>
      </c>
      <c r="J7" s="678">
        <v>100</v>
      </c>
      <c r="K7" s="265">
        <f>SUM(I7)-C7</f>
        <v>-6531</v>
      </c>
    </row>
    <row r="8" spans="2:12" ht="22.5" customHeight="1" thickBot="1" x14ac:dyDescent="0.3">
      <c r="B8" s="685" t="s">
        <v>157</v>
      </c>
      <c r="C8" s="686"/>
      <c r="D8" s="686"/>
      <c r="E8" s="686"/>
      <c r="F8" s="686"/>
      <c r="G8" s="686"/>
      <c r="H8" s="686"/>
      <c r="I8" s="686"/>
      <c r="J8" s="686"/>
      <c r="K8" s="687"/>
    </row>
    <row r="9" spans="2:12" ht="21" customHeight="1" x14ac:dyDescent="0.25">
      <c r="B9" s="669" t="s">
        <v>107</v>
      </c>
      <c r="C9" s="50">
        <v>9469</v>
      </c>
      <c r="D9" s="51">
        <f>SUM(C9)/C7*100</f>
        <v>15.036364213802521</v>
      </c>
      <c r="E9" s="50">
        <v>13265</v>
      </c>
      <c r="F9" s="51">
        <f>SUM(E9)/E7*100</f>
        <v>18.881755939248144</v>
      </c>
      <c r="G9" s="50">
        <v>22734</v>
      </c>
      <c r="H9" s="51">
        <f>SUM(G9)/G7*100</f>
        <v>17.064108626629736</v>
      </c>
      <c r="I9" s="136">
        <v>8179</v>
      </c>
      <c r="J9" s="679">
        <f>SUM(I9)/I7*100</f>
        <v>14.490725156352427</v>
      </c>
      <c r="K9" s="52">
        <f>SUM(I9)-C9</f>
        <v>-1290</v>
      </c>
      <c r="L9" s="446">
        <f>SUM(K9/C9*100)</f>
        <v>-13.623402682437428</v>
      </c>
    </row>
    <row r="10" spans="2:12" ht="18" customHeight="1" thickBot="1" x14ac:dyDescent="0.3">
      <c r="B10" s="670" t="s">
        <v>108</v>
      </c>
      <c r="C10" s="21">
        <v>53505</v>
      </c>
      <c r="D10" s="40">
        <f>SUM(C10)/C7*100</f>
        <v>84.963635786197472</v>
      </c>
      <c r="E10" s="21">
        <v>56988</v>
      </c>
      <c r="F10" s="40">
        <f>SUM(E10)/E7*100</f>
        <v>81.118244060751849</v>
      </c>
      <c r="G10" s="21">
        <v>110493</v>
      </c>
      <c r="H10" s="40">
        <f>SUM(G10)/G7*100</f>
        <v>82.935891373370268</v>
      </c>
      <c r="I10" s="105">
        <v>48264</v>
      </c>
      <c r="J10" s="680">
        <f>SUM(I10)/I7*100</f>
        <v>85.509274843647574</v>
      </c>
      <c r="K10" s="49">
        <f>SUM(I10)-C10</f>
        <v>-5241</v>
      </c>
      <c r="L10" s="446">
        <f>SUM(K10/C10*100)</f>
        <v>-9.7953462293243625</v>
      </c>
    </row>
    <row r="11" spans="2:12" ht="18" customHeight="1" thickBot="1" x14ac:dyDescent="0.3">
      <c r="B11" s="350" t="s">
        <v>158</v>
      </c>
      <c r="C11" s="350"/>
      <c r="D11" s="351"/>
      <c r="E11" s="351"/>
      <c r="F11" s="351"/>
      <c r="G11" s="351"/>
      <c r="H11" s="352"/>
      <c r="I11" s="351"/>
      <c r="J11" s="351"/>
      <c r="K11" s="684"/>
    </row>
    <row r="12" spans="2:12" x14ac:dyDescent="0.25">
      <c r="B12" s="671" t="s">
        <v>109</v>
      </c>
      <c r="C12" s="53">
        <v>49</v>
      </c>
      <c r="D12" s="54">
        <f>SUM(C12)/C7*100</f>
        <v>7.7809889795788734E-2</v>
      </c>
      <c r="E12" s="53">
        <v>76</v>
      </c>
      <c r="F12" s="54">
        <f>SUM(E12)/E7*100</f>
        <v>0.10818043357579035</v>
      </c>
      <c r="G12" s="53">
        <v>125</v>
      </c>
      <c r="H12" s="54">
        <f>SUM(G12)/G7*100</f>
        <v>9.3824825298175304E-2</v>
      </c>
      <c r="I12" s="676">
        <v>60</v>
      </c>
      <c r="J12" s="681">
        <f>SUM(I12)/I7*100</f>
        <v>0.10630193292348032</v>
      </c>
      <c r="K12" s="55">
        <f t="shared" ref="K12:K17" si="0">SUM(I12)-C12</f>
        <v>11</v>
      </c>
    </row>
    <row r="13" spans="2:12" x14ac:dyDescent="0.25">
      <c r="B13" s="672" t="s">
        <v>110</v>
      </c>
      <c r="C13" s="13">
        <v>359</v>
      </c>
      <c r="D13" s="39">
        <f>SUM(C13)/C7*100</f>
        <v>0.57007653952424808</v>
      </c>
      <c r="E13" s="13">
        <v>601</v>
      </c>
      <c r="F13" s="39">
        <f>SUM(E13)/E7*100</f>
        <v>0.85547948130328955</v>
      </c>
      <c r="G13" s="13">
        <v>960</v>
      </c>
      <c r="H13" s="39">
        <f>SUM(G13)/G7*100</f>
        <v>0.72057465828998624</v>
      </c>
      <c r="I13" s="104">
        <v>206</v>
      </c>
      <c r="J13" s="682">
        <f>SUM(I13)/I7*100</f>
        <v>0.36496996970394907</v>
      </c>
      <c r="K13" s="46">
        <f t="shared" si="0"/>
        <v>-153</v>
      </c>
    </row>
    <row r="14" spans="2:12" x14ac:dyDescent="0.25">
      <c r="B14" s="673" t="s">
        <v>111</v>
      </c>
      <c r="C14" s="44">
        <v>4443</v>
      </c>
      <c r="D14" s="45">
        <f>SUM(C14)/C7*100</f>
        <v>7.0552926604630484</v>
      </c>
      <c r="E14" s="44">
        <v>6267</v>
      </c>
      <c r="F14" s="45">
        <f>SUM(E14)/E7*100</f>
        <v>8.9206154897299754</v>
      </c>
      <c r="G14" s="44">
        <v>10710</v>
      </c>
      <c r="H14" s="45">
        <f>SUM(G14)/G7*100</f>
        <v>8.0389110315476593</v>
      </c>
      <c r="I14" s="126">
        <v>4408</v>
      </c>
      <c r="J14" s="683">
        <f>SUM(I14)/I7*100</f>
        <v>7.8096486721116882</v>
      </c>
      <c r="K14" s="48">
        <f t="shared" si="0"/>
        <v>-35</v>
      </c>
    </row>
    <row r="15" spans="2:12" ht="30" x14ac:dyDescent="0.25">
      <c r="B15" s="672" t="s">
        <v>120</v>
      </c>
      <c r="C15" s="13">
        <v>2</v>
      </c>
      <c r="D15" s="745">
        <f>SUM(C15)/C7*100</f>
        <v>3.1759138692158666E-3</v>
      </c>
      <c r="E15" s="13">
        <v>2</v>
      </c>
      <c r="F15" s="745">
        <f>SUM(E15)/E7*100</f>
        <v>2.8468535151523777E-3</v>
      </c>
      <c r="G15" s="13">
        <v>4</v>
      </c>
      <c r="H15" s="745">
        <f>SUM(G15)/G7*100</f>
        <v>3.0023944095416096E-3</v>
      </c>
      <c r="I15" s="104">
        <v>0</v>
      </c>
      <c r="J15" s="682">
        <f>SUM(I15)/I7*100</f>
        <v>0</v>
      </c>
      <c r="K15" s="46">
        <f t="shared" si="0"/>
        <v>-2</v>
      </c>
    </row>
    <row r="16" spans="2:12" x14ac:dyDescent="0.25">
      <c r="B16" s="672" t="s">
        <v>112</v>
      </c>
      <c r="C16" s="13">
        <v>865</v>
      </c>
      <c r="D16" s="39">
        <f>SUM(C16)/C7*100</f>
        <v>1.3735827484358623</v>
      </c>
      <c r="E16" s="13">
        <v>1064</v>
      </c>
      <c r="F16" s="39">
        <f>SUM(E16)/E7*100</f>
        <v>1.514526070061065</v>
      </c>
      <c r="G16" s="13">
        <v>1929</v>
      </c>
      <c r="H16" s="39">
        <f>SUM(G16)/G7*100</f>
        <v>1.4479047040014412</v>
      </c>
      <c r="I16" s="104">
        <v>745</v>
      </c>
      <c r="J16" s="682">
        <f>SUM(I16)/I7*100</f>
        <v>1.3199156671332142</v>
      </c>
      <c r="K16" s="46">
        <f t="shared" si="0"/>
        <v>-120</v>
      </c>
    </row>
    <row r="17" spans="2:11" ht="30.75" thickBot="1" x14ac:dyDescent="0.3">
      <c r="B17" s="674" t="s">
        <v>159</v>
      </c>
      <c r="C17" s="21">
        <v>276</v>
      </c>
      <c r="D17" s="40">
        <f>SUM(C17)/C7*100</f>
        <v>0.43827611395178961</v>
      </c>
      <c r="E17" s="21">
        <v>747</v>
      </c>
      <c r="F17" s="40">
        <f>SUM(E17)/E7*100</f>
        <v>1.063299787909413</v>
      </c>
      <c r="G17" s="21">
        <v>1023</v>
      </c>
      <c r="H17" s="40">
        <f>SUM(G17)/G7*100</f>
        <v>0.7678623702402666</v>
      </c>
      <c r="I17" s="105">
        <v>244</v>
      </c>
      <c r="J17" s="680">
        <f>SUM(I17)/I7*100</f>
        <v>0.43229452722215334</v>
      </c>
      <c r="K17" s="49">
        <f t="shared" si="0"/>
        <v>-32</v>
      </c>
    </row>
    <row r="20" spans="2:11" x14ac:dyDescent="0.25">
      <c r="C20" s="63"/>
      <c r="E20" s="63"/>
      <c r="F20" s="444"/>
      <c r="G20" s="444"/>
      <c r="H20" s="444"/>
      <c r="I20" s="444"/>
      <c r="J20" s="444"/>
    </row>
    <row r="21" spans="2:11" x14ac:dyDescent="0.25">
      <c r="D21" s="63"/>
    </row>
    <row r="22" spans="2:11" x14ac:dyDescent="0.25">
      <c r="E22" s="63"/>
      <c r="F22" s="444"/>
      <c r="G22" s="444"/>
      <c r="H22" s="444"/>
      <c r="I22" s="444"/>
      <c r="J22" s="444"/>
    </row>
  </sheetData>
  <mergeCells count="5">
    <mergeCell ref="B5:B6"/>
    <mergeCell ref="E5:F5"/>
    <mergeCell ref="C5:D5"/>
    <mergeCell ref="I5:J5"/>
    <mergeCell ref="G5:H5"/>
  </mergeCells>
  <pageMargins left="0.70866141732283472" right="0" top="1.5354330708661419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35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21.7109375" style="2" customWidth="1"/>
    <col min="3" max="3" width="12" style="2" customWidth="1"/>
    <col min="4" max="6" width="11" style="2" customWidth="1"/>
    <col min="7" max="8" width="10.85546875" style="2" customWidth="1"/>
    <col min="9" max="9" width="13.140625" style="2" customWidth="1"/>
    <col min="10" max="10" width="9.140625" style="2"/>
    <col min="11" max="11" width="10.28515625" style="2" customWidth="1"/>
    <col min="12" max="16384" width="9.140625" style="2"/>
  </cols>
  <sheetData>
    <row r="1" spans="2:8" ht="11.25" customHeight="1" x14ac:dyDescent="0.25"/>
    <row r="2" spans="2:8" x14ac:dyDescent="0.25">
      <c r="B2" s="11" t="s">
        <v>333</v>
      </c>
      <c r="C2" s="11"/>
      <c r="D2" s="11"/>
      <c r="E2" s="11"/>
      <c r="F2" s="11"/>
      <c r="G2" s="11"/>
      <c r="H2" s="11"/>
    </row>
    <row r="3" spans="2:8" x14ac:dyDescent="0.25">
      <c r="B3" s="11" t="s">
        <v>391</v>
      </c>
      <c r="C3" s="11"/>
      <c r="D3" s="11"/>
      <c r="E3" s="11"/>
      <c r="F3" s="11"/>
      <c r="G3" s="11"/>
      <c r="H3" s="11"/>
    </row>
    <row r="4" spans="2:8" ht="11.25" customHeight="1" thickBot="1" x14ac:dyDescent="0.3">
      <c r="B4" s="11"/>
      <c r="C4" s="11"/>
      <c r="D4" s="11"/>
      <c r="E4" s="11"/>
      <c r="F4" s="11"/>
      <c r="G4" s="11"/>
      <c r="H4" s="11"/>
    </row>
    <row r="5" spans="2:8" ht="15.75" thickBot="1" x14ac:dyDescent="0.3">
      <c r="B5" s="821" t="s">
        <v>149</v>
      </c>
      <c r="C5" s="833" t="s">
        <v>160</v>
      </c>
      <c r="D5" s="834"/>
      <c r="E5" s="834"/>
      <c r="F5" s="834"/>
      <c r="G5" s="834"/>
      <c r="H5" s="835"/>
    </row>
    <row r="6" spans="2:8" ht="31.5" customHeight="1" x14ac:dyDescent="0.25">
      <c r="B6" s="832"/>
      <c r="C6" s="838" t="s">
        <v>384</v>
      </c>
      <c r="D6" s="836" t="s">
        <v>385</v>
      </c>
      <c r="E6" s="846" t="s">
        <v>381</v>
      </c>
      <c r="F6" s="821" t="s">
        <v>386</v>
      </c>
      <c r="G6" s="840" t="s">
        <v>387</v>
      </c>
      <c r="H6" s="841"/>
    </row>
    <row r="7" spans="2:8" ht="43.5" customHeight="1" x14ac:dyDescent="0.25">
      <c r="B7" s="832"/>
      <c r="C7" s="839"/>
      <c r="D7" s="837"/>
      <c r="E7" s="847"/>
      <c r="F7" s="832"/>
      <c r="G7" s="842" t="s">
        <v>145</v>
      </c>
      <c r="H7" s="844" t="s">
        <v>148</v>
      </c>
    </row>
    <row r="8" spans="2:8" ht="15.75" thickBot="1" x14ac:dyDescent="0.3">
      <c r="B8" s="822"/>
      <c r="C8" s="839"/>
      <c r="D8" s="837"/>
      <c r="E8" s="847"/>
      <c r="F8" s="822"/>
      <c r="G8" s="843"/>
      <c r="H8" s="845"/>
    </row>
    <row r="9" spans="2:8" ht="21" customHeight="1" x14ac:dyDescent="0.25">
      <c r="B9" s="689" t="s">
        <v>26</v>
      </c>
      <c r="C9" s="331">
        <f>SUM(C10:C34)</f>
        <v>62974</v>
      </c>
      <c r="D9" s="61">
        <f>SUM(D10:D34)</f>
        <v>70253</v>
      </c>
      <c r="E9" s="690">
        <f>SUM(C9:D9)</f>
        <v>133227</v>
      </c>
      <c r="F9" s="696">
        <f>SUM(F10:F34)</f>
        <v>56443</v>
      </c>
      <c r="G9" s="688">
        <f>SUM(F9)-C9</f>
        <v>-6531</v>
      </c>
      <c r="H9" s="71">
        <f t="shared" ref="H9:H34" si="0">SUM(G9)/C9*100</f>
        <v>-10.370946739924413</v>
      </c>
    </row>
    <row r="10" spans="2:8" ht="18" customHeight="1" x14ac:dyDescent="0.25">
      <c r="B10" s="221" t="s">
        <v>27</v>
      </c>
      <c r="C10" s="65">
        <v>809</v>
      </c>
      <c r="D10" s="9">
        <v>883</v>
      </c>
      <c r="E10" s="691">
        <f t="shared" ref="E10:E34" si="1">SUM(C10:D10)</f>
        <v>1692</v>
      </c>
      <c r="F10" s="697">
        <v>745</v>
      </c>
      <c r="G10" s="6">
        <f t="shared" ref="G10:G34" si="2">SUM(F10)-C10</f>
        <v>-64</v>
      </c>
      <c r="H10" s="7">
        <f t="shared" si="0"/>
        <v>-7.9110012360939423</v>
      </c>
    </row>
    <row r="11" spans="2:8" ht="15.75" customHeight="1" x14ac:dyDescent="0.25">
      <c r="B11" s="221" t="s">
        <v>28</v>
      </c>
      <c r="C11" s="65">
        <v>2350</v>
      </c>
      <c r="D11" s="9">
        <v>2767</v>
      </c>
      <c r="E11" s="691">
        <f t="shared" si="1"/>
        <v>5117</v>
      </c>
      <c r="F11" s="697">
        <v>2230</v>
      </c>
      <c r="G11" s="6">
        <f t="shared" si="2"/>
        <v>-120</v>
      </c>
      <c r="H11" s="7">
        <f t="shared" si="0"/>
        <v>-5.1063829787234036</v>
      </c>
    </row>
    <row r="12" spans="2:8" x14ac:dyDescent="0.25">
      <c r="B12" s="221" t="s">
        <v>29</v>
      </c>
      <c r="C12" s="65">
        <v>3309</v>
      </c>
      <c r="D12" s="9">
        <v>3546</v>
      </c>
      <c r="E12" s="691">
        <f t="shared" si="1"/>
        <v>6855</v>
      </c>
      <c r="F12" s="697">
        <v>3047</v>
      </c>
      <c r="G12" s="6">
        <f t="shared" si="2"/>
        <v>-262</v>
      </c>
      <c r="H12" s="7">
        <f t="shared" si="0"/>
        <v>-7.9177999395587797</v>
      </c>
    </row>
    <row r="13" spans="2:8" x14ac:dyDescent="0.25">
      <c r="B13" s="221" t="s">
        <v>30</v>
      </c>
      <c r="C13" s="65">
        <v>4400</v>
      </c>
      <c r="D13" s="9">
        <v>4561</v>
      </c>
      <c r="E13" s="691">
        <f t="shared" si="1"/>
        <v>8961</v>
      </c>
      <c r="F13" s="697">
        <v>3784</v>
      </c>
      <c r="G13" s="6">
        <f t="shared" si="2"/>
        <v>-616</v>
      </c>
      <c r="H13" s="7">
        <f t="shared" si="0"/>
        <v>-14.000000000000002</v>
      </c>
    </row>
    <row r="14" spans="2:8" x14ac:dyDescent="0.25">
      <c r="B14" s="221" t="s">
        <v>31</v>
      </c>
      <c r="C14" s="65">
        <v>3814</v>
      </c>
      <c r="D14" s="9">
        <v>3987</v>
      </c>
      <c r="E14" s="691">
        <f t="shared" si="1"/>
        <v>7801</v>
      </c>
      <c r="F14" s="697">
        <v>3509</v>
      </c>
      <c r="G14" s="6">
        <f t="shared" si="2"/>
        <v>-305</v>
      </c>
      <c r="H14" s="7">
        <f t="shared" si="0"/>
        <v>-7.9968536969061352</v>
      </c>
    </row>
    <row r="15" spans="2:8" x14ac:dyDescent="0.25">
      <c r="B15" s="221" t="s">
        <v>32</v>
      </c>
      <c r="C15" s="65">
        <v>1733</v>
      </c>
      <c r="D15" s="9">
        <v>2167</v>
      </c>
      <c r="E15" s="691">
        <f t="shared" si="1"/>
        <v>3900</v>
      </c>
      <c r="F15" s="697">
        <v>1638</v>
      </c>
      <c r="G15" s="6">
        <f t="shared" si="2"/>
        <v>-95</v>
      </c>
      <c r="H15" s="7">
        <f t="shared" si="0"/>
        <v>-5.4818234275822277</v>
      </c>
    </row>
    <row r="16" spans="2:8" x14ac:dyDescent="0.25">
      <c r="B16" s="221" t="s">
        <v>33</v>
      </c>
      <c r="C16" s="65">
        <v>2736</v>
      </c>
      <c r="D16" s="9">
        <v>2742</v>
      </c>
      <c r="E16" s="691">
        <f t="shared" si="1"/>
        <v>5478</v>
      </c>
      <c r="F16" s="697">
        <v>2260</v>
      </c>
      <c r="G16" s="6">
        <f t="shared" si="2"/>
        <v>-476</v>
      </c>
      <c r="H16" s="7">
        <f t="shared" si="0"/>
        <v>-17.397660818713451</v>
      </c>
    </row>
    <row r="17" spans="2:8" x14ac:dyDescent="0.25">
      <c r="B17" s="221" t="s">
        <v>34</v>
      </c>
      <c r="C17" s="65">
        <v>1096</v>
      </c>
      <c r="D17" s="9">
        <v>1350</v>
      </c>
      <c r="E17" s="691">
        <f t="shared" si="1"/>
        <v>2446</v>
      </c>
      <c r="F17" s="697">
        <v>957</v>
      </c>
      <c r="G17" s="6">
        <f t="shared" si="2"/>
        <v>-139</v>
      </c>
      <c r="H17" s="7">
        <f t="shared" si="0"/>
        <v>-12.682481751824817</v>
      </c>
    </row>
    <row r="18" spans="2:8" x14ac:dyDescent="0.25">
      <c r="B18" s="221" t="s">
        <v>35</v>
      </c>
      <c r="C18" s="65">
        <v>2745</v>
      </c>
      <c r="D18" s="9">
        <v>3481</v>
      </c>
      <c r="E18" s="691">
        <f t="shared" si="1"/>
        <v>6226</v>
      </c>
      <c r="F18" s="697">
        <v>2573</v>
      </c>
      <c r="G18" s="6">
        <f t="shared" si="2"/>
        <v>-172</v>
      </c>
      <c r="H18" s="7">
        <f t="shared" si="0"/>
        <v>-6.265938069216757</v>
      </c>
    </row>
    <row r="19" spans="2:8" x14ac:dyDescent="0.25">
      <c r="B19" s="221" t="s">
        <v>36</v>
      </c>
      <c r="C19" s="65">
        <v>2065</v>
      </c>
      <c r="D19" s="9">
        <v>2460</v>
      </c>
      <c r="E19" s="691">
        <f t="shared" si="1"/>
        <v>4525</v>
      </c>
      <c r="F19" s="697">
        <v>1915</v>
      </c>
      <c r="G19" s="6">
        <f t="shared" si="2"/>
        <v>-150</v>
      </c>
      <c r="H19" s="7">
        <f t="shared" si="0"/>
        <v>-7.2639225181598057</v>
      </c>
    </row>
    <row r="20" spans="2:8" x14ac:dyDescent="0.25">
      <c r="B20" s="221" t="s">
        <v>37</v>
      </c>
      <c r="C20" s="65">
        <v>2536</v>
      </c>
      <c r="D20" s="9">
        <v>2682</v>
      </c>
      <c r="E20" s="691">
        <f t="shared" si="1"/>
        <v>5218</v>
      </c>
      <c r="F20" s="697">
        <v>2330</v>
      </c>
      <c r="G20" s="6">
        <f t="shared" si="2"/>
        <v>-206</v>
      </c>
      <c r="H20" s="7">
        <f t="shared" si="0"/>
        <v>-8.1230283911671926</v>
      </c>
    </row>
    <row r="21" spans="2:8" x14ac:dyDescent="0.25">
      <c r="B21" s="221" t="s">
        <v>38</v>
      </c>
      <c r="C21" s="65">
        <v>3549</v>
      </c>
      <c r="D21" s="9">
        <v>4192</v>
      </c>
      <c r="E21" s="691">
        <f t="shared" si="1"/>
        <v>7741</v>
      </c>
      <c r="F21" s="697">
        <v>3027</v>
      </c>
      <c r="G21" s="6">
        <f t="shared" si="2"/>
        <v>-522</v>
      </c>
      <c r="H21" s="7">
        <f t="shared" si="0"/>
        <v>-14.7083685545224</v>
      </c>
    </row>
    <row r="22" spans="2:8" x14ac:dyDescent="0.25">
      <c r="B22" s="221" t="s">
        <v>39</v>
      </c>
      <c r="C22" s="65">
        <v>2404</v>
      </c>
      <c r="D22" s="9">
        <v>2699</v>
      </c>
      <c r="E22" s="691">
        <f t="shared" si="1"/>
        <v>5103</v>
      </c>
      <c r="F22" s="697">
        <v>2252</v>
      </c>
      <c r="G22" s="6">
        <f t="shared" si="2"/>
        <v>-152</v>
      </c>
      <c r="H22" s="7">
        <f t="shared" si="0"/>
        <v>-6.3227953410981694</v>
      </c>
    </row>
    <row r="23" spans="2:8" x14ac:dyDescent="0.25">
      <c r="B23" s="222" t="s">
        <v>40</v>
      </c>
      <c r="C23" s="66">
        <v>2334</v>
      </c>
      <c r="D23" s="692">
        <v>2595</v>
      </c>
      <c r="E23" s="693">
        <f t="shared" si="1"/>
        <v>4929</v>
      </c>
      <c r="F23" s="698">
        <v>2037</v>
      </c>
      <c r="G23" s="6">
        <f t="shared" si="2"/>
        <v>-297</v>
      </c>
      <c r="H23" s="7">
        <f t="shared" si="0"/>
        <v>-12.724935732647817</v>
      </c>
    </row>
    <row r="24" spans="2:8" x14ac:dyDescent="0.25">
      <c r="B24" s="222" t="s">
        <v>41</v>
      </c>
      <c r="C24" s="66">
        <v>3009</v>
      </c>
      <c r="D24" s="692">
        <v>3739</v>
      </c>
      <c r="E24" s="693">
        <f t="shared" si="1"/>
        <v>6748</v>
      </c>
      <c r="F24" s="698">
        <v>2714</v>
      </c>
      <c r="G24" s="6">
        <f t="shared" si="2"/>
        <v>-295</v>
      </c>
      <c r="H24" s="7">
        <f t="shared" si="0"/>
        <v>-9.8039215686274517</v>
      </c>
    </row>
    <row r="25" spans="2:8" x14ac:dyDescent="0.25">
      <c r="B25" s="222" t="s">
        <v>42</v>
      </c>
      <c r="C25" s="66">
        <v>2993</v>
      </c>
      <c r="D25" s="692">
        <v>3251</v>
      </c>
      <c r="E25" s="693">
        <f t="shared" si="1"/>
        <v>6244</v>
      </c>
      <c r="F25" s="698">
        <v>2394</v>
      </c>
      <c r="G25" s="6">
        <f t="shared" si="2"/>
        <v>-599</v>
      </c>
      <c r="H25" s="7">
        <f t="shared" si="0"/>
        <v>-20.013364517206817</v>
      </c>
    </row>
    <row r="26" spans="2:8" x14ac:dyDescent="0.25">
      <c r="B26" s="222" t="s">
        <v>43</v>
      </c>
      <c r="C26" s="66">
        <v>3740</v>
      </c>
      <c r="D26" s="692">
        <v>3926</v>
      </c>
      <c r="E26" s="693">
        <f t="shared" si="1"/>
        <v>7666</v>
      </c>
      <c r="F26" s="698">
        <v>3369</v>
      </c>
      <c r="G26" s="6">
        <f t="shared" si="2"/>
        <v>-371</v>
      </c>
      <c r="H26" s="7">
        <f t="shared" si="0"/>
        <v>-9.9197860962566846</v>
      </c>
    </row>
    <row r="27" spans="2:8" x14ac:dyDescent="0.25">
      <c r="B27" s="222" t="s">
        <v>44</v>
      </c>
      <c r="C27" s="66">
        <v>2441</v>
      </c>
      <c r="D27" s="692">
        <v>2707</v>
      </c>
      <c r="E27" s="693">
        <f t="shared" si="1"/>
        <v>5148</v>
      </c>
      <c r="F27" s="698">
        <v>2166</v>
      </c>
      <c r="G27" s="6">
        <f t="shared" si="2"/>
        <v>-275</v>
      </c>
      <c r="H27" s="7">
        <f t="shared" si="0"/>
        <v>-11.265874641540352</v>
      </c>
    </row>
    <row r="28" spans="2:8" x14ac:dyDescent="0.25">
      <c r="B28" s="222" t="s">
        <v>45</v>
      </c>
      <c r="C28" s="66">
        <v>2902</v>
      </c>
      <c r="D28" s="692">
        <v>3498</v>
      </c>
      <c r="E28" s="693">
        <f t="shared" si="1"/>
        <v>6400</v>
      </c>
      <c r="F28" s="698">
        <v>2480</v>
      </c>
      <c r="G28" s="6">
        <f t="shared" si="2"/>
        <v>-422</v>
      </c>
      <c r="H28" s="7">
        <f t="shared" si="0"/>
        <v>-14.541695382494831</v>
      </c>
    </row>
    <row r="29" spans="2:8" x14ac:dyDescent="0.25">
      <c r="B29" s="222" t="s">
        <v>46</v>
      </c>
      <c r="C29" s="66">
        <v>2456</v>
      </c>
      <c r="D29" s="692">
        <v>3257</v>
      </c>
      <c r="E29" s="693">
        <f t="shared" si="1"/>
        <v>5713</v>
      </c>
      <c r="F29" s="698">
        <v>2240</v>
      </c>
      <c r="G29" s="6">
        <f t="shared" si="2"/>
        <v>-216</v>
      </c>
      <c r="H29" s="7">
        <f t="shared" si="0"/>
        <v>-8.7947882736156355</v>
      </c>
    </row>
    <row r="30" spans="2:8" x14ac:dyDescent="0.25">
      <c r="B30" s="222" t="s">
        <v>47</v>
      </c>
      <c r="C30" s="66">
        <v>1460</v>
      </c>
      <c r="D30" s="692">
        <v>1622</v>
      </c>
      <c r="E30" s="693">
        <f t="shared" si="1"/>
        <v>3082</v>
      </c>
      <c r="F30" s="698">
        <v>1322</v>
      </c>
      <c r="G30" s="6">
        <f t="shared" si="2"/>
        <v>-138</v>
      </c>
      <c r="H30" s="7">
        <f t="shared" si="0"/>
        <v>-9.4520547945205475</v>
      </c>
    </row>
    <row r="31" spans="2:8" x14ac:dyDescent="0.25">
      <c r="B31" s="222" t="s">
        <v>48</v>
      </c>
      <c r="C31" s="66">
        <v>1085</v>
      </c>
      <c r="D31" s="692">
        <v>1077</v>
      </c>
      <c r="E31" s="693">
        <f t="shared" si="1"/>
        <v>2162</v>
      </c>
      <c r="F31" s="698">
        <v>895</v>
      </c>
      <c r="G31" s="6">
        <f t="shared" si="2"/>
        <v>-190</v>
      </c>
      <c r="H31" s="7">
        <f t="shared" si="0"/>
        <v>-17.511520737327189</v>
      </c>
    </row>
    <row r="32" spans="2:8" x14ac:dyDescent="0.25">
      <c r="B32" s="222" t="s">
        <v>49</v>
      </c>
      <c r="C32" s="66">
        <v>1810</v>
      </c>
      <c r="D32" s="692">
        <v>1793</v>
      </c>
      <c r="E32" s="693">
        <f t="shared" si="1"/>
        <v>3603</v>
      </c>
      <c r="F32" s="698">
        <v>1661</v>
      </c>
      <c r="G32" s="6">
        <f t="shared" si="2"/>
        <v>-149</v>
      </c>
      <c r="H32" s="7">
        <f t="shared" si="0"/>
        <v>-8.2320441988950286</v>
      </c>
    </row>
    <row r="33" spans="2:8" x14ac:dyDescent="0.25">
      <c r="B33" s="222" t="s">
        <v>50</v>
      </c>
      <c r="C33" s="66">
        <v>3822</v>
      </c>
      <c r="D33" s="692">
        <v>3819</v>
      </c>
      <c r="E33" s="693">
        <f t="shared" si="1"/>
        <v>7641</v>
      </c>
      <c r="F33" s="698">
        <v>3633</v>
      </c>
      <c r="G33" s="6">
        <f t="shared" si="2"/>
        <v>-189</v>
      </c>
      <c r="H33" s="7">
        <f t="shared" si="0"/>
        <v>-4.9450549450549453</v>
      </c>
    </row>
    <row r="34" spans="2:8" ht="15.75" thickBot="1" x14ac:dyDescent="0.3">
      <c r="B34" s="223" t="s">
        <v>51</v>
      </c>
      <c r="C34" s="67">
        <v>1376</v>
      </c>
      <c r="D34" s="694">
        <v>1452</v>
      </c>
      <c r="E34" s="695">
        <f t="shared" si="1"/>
        <v>2828</v>
      </c>
      <c r="F34" s="699">
        <v>1265</v>
      </c>
      <c r="G34" s="4">
        <f t="shared" si="2"/>
        <v>-111</v>
      </c>
      <c r="H34" s="8">
        <f t="shared" si="0"/>
        <v>-8.0668604651162799</v>
      </c>
    </row>
    <row r="35" spans="2:8" x14ac:dyDescent="0.25">
      <c r="D35" s="72"/>
      <c r="E35" s="72"/>
      <c r="F35" s="72"/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ageMargins left="0.70866141732283472" right="0.51181102362204722" top="1.7322834645669292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I44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10.28515625" style="11" customWidth="1"/>
    <col min="10" max="16384" width="9.140625" style="11"/>
  </cols>
  <sheetData>
    <row r="2" spans="2:9" x14ac:dyDescent="0.25">
      <c r="B2" s="11" t="s">
        <v>332</v>
      </c>
    </row>
    <row r="3" spans="2:9" ht="15.75" thickBot="1" x14ac:dyDescent="0.3">
      <c r="B3" s="11" t="s">
        <v>389</v>
      </c>
    </row>
    <row r="4" spans="2:9" x14ac:dyDescent="0.25">
      <c r="B4" s="810" t="s">
        <v>143</v>
      </c>
      <c r="C4" s="826" t="s">
        <v>388</v>
      </c>
      <c r="D4" s="850"/>
      <c r="E4" s="826" t="s">
        <v>378</v>
      </c>
      <c r="F4" s="850"/>
      <c r="G4" s="810" t="s">
        <v>150</v>
      </c>
    </row>
    <row r="5" spans="2:9" x14ac:dyDescent="0.25">
      <c r="B5" s="848"/>
      <c r="C5" s="851"/>
      <c r="D5" s="852"/>
      <c r="E5" s="851"/>
      <c r="F5" s="852"/>
      <c r="G5" s="853"/>
    </row>
    <row r="6" spans="2:9" ht="43.5" customHeight="1" thickBot="1" x14ac:dyDescent="0.3">
      <c r="B6" s="849"/>
      <c r="C6" s="508" t="s">
        <v>4</v>
      </c>
      <c r="D6" s="505" t="s">
        <v>148</v>
      </c>
      <c r="E6" s="508" t="s">
        <v>4</v>
      </c>
      <c r="F6" s="505" t="s">
        <v>148</v>
      </c>
      <c r="G6" s="511" t="s">
        <v>4</v>
      </c>
    </row>
    <row r="7" spans="2:9" ht="30" customHeight="1" thickBot="1" x14ac:dyDescent="0.3">
      <c r="B7" s="32" t="s">
        <v>161</v>
      </c>
      <c r="C7" s="100">
        <v>78562</v>
      </c>
      <c r="D7" s="101">
        <v>100</v>
      </c>
      <c r="E7" s="100">
        <v>65809</v>
      </c>
      <c r="F7" s="101">
        <v>100</v>
      </c>
      <c r="G7" s="102">
        <f>SUM(E7)-C7</f>
        <v>-12753</v>
      </c>
    </row>
    <row r="8" spans="2:9" ht="30.75" customHeight="1" thickBot="1" x14ac:dyDescent="0.3">
      <c r="B8" s="56" t="s">
        <v>162</v>
      </c>
      <c r="C8" s="57">
        <f>SUM(C9)+C26</f>
        <v>69251</v>
      </c>
      <c r="D8" s="378">
        <f>SUM(C8)/C7*100</f>
        <v>88.148214149334279</v>
      </c>
      <c r="E8" s="57">
        <f>SUM(E9)+E26</f>
        <v>59704</v>
      </c>
      <c r="F8" s="378">
        <f>SUM(E8)/E7*100</f>
        <v>90.723153368080361</v>
      </c>
      <c r="G8" s="265">
        <f>SUM(E8)-C8</f>
        <v>-9547</v>
      </c>
    </row>
    <row r="9" spans="2:9" ht="22.5" customHeight="1" x14ac:dyDescent="0.25">
      <c r="B9" s="545" t="s">
        <v>163</v>
      </c>
      <c r="C9" s="546">
        <f>SUM(C11:C12)</f>
        <v>41182</v>
      </c>
      <c r="D9" s="547">
        <f>SUM(C9)/C7*100</f>
        <v>52.419744914844323</v>
      </c>
      <c r="E9" s="546">
        <f>SUM(E11:E12)</f>
        <v>36445</v>
      </c>
      <c r="F9" s="547">
        <f>SUM(E9)/E7*100</f>
        <v>55.379963226914256</v>
      </c>
      <c r="G9" s="548">
        <f>SUM(E9)-C9</f>
        <v>-4737</v>
      </c>
    </row>
    <row r="10" spans="2:9" ht="22.5" customHeight="1" x14ac:dyDescent="0.25">
      <c r="B10" s="73" t="s">
        <v>1</v>
      </c>
      <c r="C10" s="74"/>
      <c r="D10" s="75"/>
      <c r="E10" s="74"/>
      <c r="F10" s="75"/>
      <c r="G10" s="96"/>
    </row>
    <row r="11" spans="2:9" ht="24" customHeight="1" x14ac:dyDescent="0.25">
      <c r="B11" s="549" t="s">
        <v>164</v>
      </c>
      <c r="C11" s="531">
        <v>31750</v>
      </c>
      <c r="D11" s="532">
        <f>SUM(C11)/C7*100</f>
        <v>40.413940581960745</v>
      </c>
      <c r="E11" s="531">
        <v>29686</v>
      </c>
      <c r="F11" s="532">
        <f>SUM(E11)/E7*100</f>
        <v>45.109331550395844</v>
      </c>
      <c r="G11" s="533">
        <f>SUM(E11)-C11</f>
        <v>-2064</v>
      </c>
    </row>
    <row r="12" spans="2:9" ht="26.25" customHeight="1" thickBot="1" x14ac:dyDescent="0.3">
      <c r="B12" s="550" t="s">
        <v>165</v>
      </c>
      <c r="C12" s="551">
        <v>9432</v>
      </c>
      <c r="D12" s="552">
        <f>SUM(C12)/C7*100</f>
        <v>12.005804332883582</v>
      </c>
      <c r="E12" s="551">
        <v>6759</v>
      </c>
      <c r="F12" s="552">
        <f>SUM(E12)/E7*100</f>
        <v>10.270631676518409</v>
      </c>
      <c r="G12" s="553">
        <f>SUM(E12)-C12</f>
        <v>-2673</v>
      </c>
      <c r="H12" s="446"/>
    </row>
    <row r="13" spans="2:9" ht="26.25" customHeight="1" thickTop="1" x14ac:dyDescent="0.25">
      <c r="B13" s="554" t="s">
        <v>166</v>
      </c>
      <c r="C13" s="555"/>
      <c r="D13" s="556"/>
      <c r="E13" s="555"/>
      <c r="F13" s="556"/>
      <c r="G13" s="557"/>
      <c r="I13" s="446"/>
    </row>
    <row r="14" spans="2:9" ht="26.25" customHeight="1" x14ac:dyDescent="0.25">
      <c r="B14" s="89" t="s">
        <v>167</v>
      </c>
      <c r="C14" s="44">
        <v>2234</v>
      </c>
      <c r="D14" s="84">
        <f>SUM(C14)/C7*100</f>
        <v>2.8436139609480411</v>
      </c>
      <c r="E14" s="44">
        <v>2058</v>
      </c>
      <c r="F14" s="84">
        <f>SUM(E14)/E7*100</f>
        <v>3.1272318375906027</v>
      </c>
      <c r="G14" s="48">
        <f t="shared" ref="G14:G44" si="0">SUM(E14)-C14</f>
        <v>-176</v>
      </c>
    </row>
    <row r="15" spans="2:9" ht="26.25" customHeight="1" x14ac:dyDescent="0.25">
      <c r="B15" s="76" t="s">
        <v>168</v>
      </c>
      <c r="C15" s="13">
        <v>1702</v>
      </c>
      <c r="D15" s="77">
        <f>SUM(C15)/C7*100</f>
        <v>2.1664417911967617</v>
      </c>
      <c r="E15" s="13">
        <v>1109</v>
      </c>
      <c r="F15" s="77">
        <f>SUM(E15)/E7*100</f>
        <v>1.6851798386238965</v>
      </c>
      <c r="G15" s="46">
        <f t="shared" si="0"/>
        <v>-593</v>
      </c>
    </row>
    <row r="16" spans="2:9" ht="28.5" customHeight="1" x14ac:dyDescent="0.25">
      <c r="B16" s="76" t="s">
        <v>169</v>
      </c>
      <c r="C16" s="13">
        <v>1184</v>
      </c>
      <c r="D16" s="77">
        <f>SUM(C16)/C7*100</f>
        <v>1.5070899417020951</v>
      </c>
      <c r="E16" s="13">
        <v>975</v>
      </c>
      <c r="F16" s="77">
        <f>SUM(E16)/E7*100</f>
        <v>1.481560272911</v>
      </c>
      <c r="G16" s="46">
        <f t="shared" si="0"/>
        <v>-209</v>
      </c>
    </row>
    <row r="17" spans="2:7" ht="27" customHeight="1" x14ac:dyDescent="0.25">
      <c r="B17" s="558" t="s">
        <v>170</v>
      </c>
      <c r="C17" s="13">
        <v>11</v>
      </c>
      <c r="D17" s="77">
        <f>SUM(C17)/C7*100</f>
        <v>1.4001680201624195E-2</v>
      </c>
      <c r="E17" s="78">
        <v>11</v>
      </c>
      <c r="F17" s="79">
        <f>SUM(E17)/E7*100</f>
        <v>1.6715038976431795E-2</v>
      </c>
      <c r="G17" s="97">
        <f t="shared" si="0"/>
        <v>0</v>
      </c>
    </row>
    <row r="18" spans="2:7" ht="30" x14ac:dyDescent="0.25">
      <c r="B18" s="76" t="s">
        <v>113</v>
      </c>
      <c r="C18" s="13">
        <v>1518</v>
      </c>
      <c r="D18" s="77">
        <f>SUM(C18)/C7*100</f>
        <v>1.9322318678241388</v>
      </c>
      <c r="E18" s="13">
        <v>1026</v>
      </c>
      <c r="F18" s="77">
        <f>SUM(E18)/E7*100</f>
        <v>1.5590572718017293</v>
      </c>
      <c r="G18" s="46">
        <f t="shared" si="0"/>
        <v>-492</v>
      </c>
    </row>
    <row r="19" spans="2:7" ht="34.5" customHeight="1" x14ac:dyDescent="0.25">
      <c r="B19" s="76" t="s">
        <v>121</v>
      </c>
      <c r="C19" s="13">
        <v>592</v>
      </c>
      <c r="D19" s="77">
        <f>SUM(C19)/C7*100</f>
        <v>0.75354497085104755</v>
      </c>
      <c r="E19" s="78">
        <v>535</v>
      </c>
      <c r="F19" s="79">
        <f>SUM(E19)/E7*100</f>
        <v>0.81295871385372831</v>
      </c>
      <c r="G19" s="97">
        <f t="shared" si="0"/>
        <v>-57</v>
      </c>
    </row>
    <row r="20" spans="2:7" ht="30" customHeight="1" x14ac:dyDescent="0.25">
      <c r="B20" s="76" t="s">
        <v>171</v>
      </c>
      <c r="C20" s="13">
        <v>83</v>
      </c>
      <c r="D20" s="77">
        <f>SUM(C20)/C7*100</f>
        <v>0.10564904152134619</v>
      </c>
      <c r="E20" s="78">
        <v>43</v>
      </c>
      <c r="F20" s="79">
        <f>SUM(E20)/E7*100</f>
        <v>6.5340606907869747E-2</v>
      </c>
      <c r="G20" s="97">
        <f t="shared" si="0"/>
        <v>-40</v>
      </c>
    </row>
    <row r="21" spans="2:7" ht="32.25" customHeight="1" x14ac:dyDescent="0.25">
      <c r="B21" s="76" t="s">
        <v>172</v>
      </c>
      <c r="C21" s="13">
        <v>0</v>
      </c>
      <c r="D21" s="77">
        <f>SUM(C21)/C7*100</f>
        <v>0</v>
      </c>
      <c r="E21" s="78">
        <v>0</v>
      </c>
      <c r="F21" s="79">
        <f>SUM(E21)/E7*100</f>
        <v>0</v>
      </c>
      <c r="G21" s="97">
        <f t="shared" si="0"/>
        <v>0</v>
      </c>
    </row>
    <row r="22" spans="2:7" ht="33.75" customHeight="1" x14ac:dyDescent="0.25">
      <c r="B22" s="76" t="s">
        <v>173</v>
      </c>
      <c r="C22" s="13">
        <v>0</v>
      </c>
      <c r="D22" s="77">
        <f>SUM(C22)/C7*100</f>
        <v>0</v>
      </c>
      <c r="E22" s="78">
        <v>0</v>
      </c>
      <c r="F22" s="79">
        <f>SUM(E22)/E7*100</f>
        <v>0</v>
      </c>
      <c r="G22" s="97">
        <f t="shared" si="0"/>
        <v>0</v>
      </c>
    </row>
    <row r="23" spans="2:7" ht="36.75" customHeight="1" x14ac:dyDescent="0.25">
      <c r="B23" s="76" t="s">
        <v>174</v>
      </c>
      <c r="C23" s="13">
        <v>2</v>
      </c>
      <c r="D23" s="77">
        <f>SUM(C23)/C7*100</f>
        <v>2.5457600366589443E-3</v>
      </c>
      <c r="E23" s="78">
        <v>2</v>
      </c>
      <c r="F23" s="79">
        <f>SUM(E23)/E7*100</f>
        <v>3.0390979957148718E-3</v>
      </c>
      <c r="G23" s="97">
        <f t="shared" si="0"/>
        <v>0</v>
      </c>
    </row>
    <row r="24" spans="2:7" ht="30" customHeight="1" x14ac:dyDescent="0.25">
      <c r="B24" s="90" t="s">
        <v>175</v>
      </c>
      <c r="C24" s="42">
        <v>143</v>
      </c>
      <c r="D24" s="82">
        <f>SUM(C24)/C7*100</f>
        <v>0.18202184262111454</v>
      </c>
      <c r="E24" s="91">
        <v>100</v>
      </c>
      <c r="F24" s="92">
        <f>SUM(E24)/E7*100</f>
        <v>0.15195489978574359</v>
      </c>
      <c r="G24" s="98">
        <f t="shared" si="0"/>
        <v>-43</v>
      </c>
    </row>
    <row r="25" spans="2:7" ht="27.75" customHeight="1" thickBot="1" x14ac:dyDescent="0.3">
      <c r="B25" s="539" t="s">
        <v>183</v>
      </c>
      <c r="C25" s="42">
        <v>1974</v>
      </c>
      <c r="D25" s="82">
        <f>SUM(C25)/C7*100</f>
        <v>2.5126651561823783</v>
      </c>
      <c r="E25" s="42">
        <v>911</v>
      </c>
      <c r="F25" s="82">
        <f>SUM(E25)/E7*100</f>
        <v>1.3843091370481242</v>
      </c>
      <c r="G25" s="47">
        <f t="shared" si="0"/>
        <v>-1063</v>
      </c>
    </row>
    <row r="26" spans="2:7" ht="26.25" customHeight="1" thickBot="1" x14ac:dyDescent="0.3">
      <c r="B26" s="541" t="s">
        <v>176</v>
      </c>
      <c r="C26" s="542">
        <f>SUM(C27:C35)</f>
        <v>28069</v>
      </c>
      <c r="D26" s="543">
        <f>SUM(C26)/C7*100</f>
        <v>35.728469234489957</v>
      </c>
      <c r="E26" s="542">
        <f>SUM(E27:E35)</f>
        <v>23259</v>
      </c>
      <c r="F26" s="543">
        <f>SUM(E26)/E7*100</f>
        <v>35.343190141166104</v>
      </c>
      <c r="G26" s="544">
        <f t="shared" si="0"/>
        <v>-4810</v>
      </c>
    </row>
    <row r="27" spans="2:7" ht="60" customHeight="1" x14ac:dyDescent="0.25">
      <c r="B27" s="83" t="s">
        <v>177</v>
      </c>
      <c r="C27" s="44">
        <v>2124</v>
      </c>
      <c r="D27" s="84">
        <f>SUM(C27)/C7*100</f>
        <v>2.7035971589317991</v>
      </c>
      <c r="E27" s="540">
        <v>1893</v>
      </c>
      <c r="F27" s="84">
        <f>SUM(E27)/E7*100</f>
        <v>2.8765062529441261</v>
      </c>
      <c r="G27" s="48">
        <f t="shared" si="0"/>
        <v>-231</v>
      </c>
    </row>
    <row r="28" spans="2:7" ht="25.5" customHeight="1" x14ac:dyDescent="0.25">
      <c r="B28" s="80" t="s">
        <v>122</v>
      </c>
      <c r="C28" s="13">
        <v>0</v>
      </c>
      <c r="D28" s="77">
        <f>SUM(C28)/C7*100</f>
        <v>0</v>
      </c>
      <c r="E28" s="78">
        <v>0</v>
      </c>
      <c r="F28" s="79">
        <f>SUM(E28)/E7*100</f>
        <v>0</v>
      </c>
      <c r="G28" s="97">
        <f t="shared" si="0"/>
        <v>0</v>
      </c>
    </row>
    <row r="29" spans="2:7" ht="24" customHeight="1" x14ac:dyDescent="0.25">
      <c r="B29" s="80" t="s">
        <v>178</v>
      </c>
      <c r="C29" s="13">
        <v>14574</v>
      </c>
      <c r="D29" s="77">
        <f>SUM(C29)/C7*100</f>
        <v>18.550953387133728</v>
      </c>
      <c r="E29" s="78">
        <v>11857</v>
      </c>
      <c r="F29" s="77">
        <f>SUM(E29)/E7*100</f>
        <v>18.017292467595617</v>
      </c>
      <c r="G29" s="46">
        <f t="shared" si="0"/>
        <v>-2717</v>
      </c>
    </row>
    <row r="30" spans="2:7" ht="27" customHeight="1" x14ac:dyDescent="0.25">
      <c r="B30" s="80" t="s">
        <v>124</v>
      </c>
      <c r="C30" s="13">
        <v>5884</v>
      </c>
      <c r="D30" s="77">
        <f>SUM(C30)/C7*100</f>
        <v>7.4896260278506155</v>
      </c>
      <c r="E30" s="13">
        <v>4698</v>
      </c>
      <c r="F30" s="77">
        <f>SUM(E30)/E7*100</f>
        <v>7.1388411919342341</v>
      </c>
      <c r="G30" s="46">
        <f t="shared" si="0"/>
        <v>-1186</v>
      </c>
    </row>
    <row r="31" spans="2:7" ht="24" customHeight="1" x14ac:dyDescent="0.25">
      <c r="B31" s="80" t="s">
        <v>125</v>
      </c>
      <c r="C31" s="13">
        <v>46</v>
      </c>
      <c r="D31" s="77">
        <f>SUM(C31)/C7*100</f>
        <v>5.855248084315573E-2</v>
      </c>
      <c r="E31" s="13">
        <v>59</v>
      </c>
      <c r="F31" s="77">
        <f>SUM(E31)/E7*100</f>
        <v>8.9653390873588729E-2</v>
      </c>
      <c r="G31" s="46">
        <f t="shared" si="0"/>
        <v>13</v>
      </c>
    </row>
    <row r="32" spans="2:7" ht="30" customHeight="1" x14ac:dyDescent="0.25">
      <c r="B32" s="80" t="s">
        <v>126</v>
      </c>
      <c r="C32" s="13">
        <v>404</v>
      </c>
      <c r="D32" s="77">
        <f>SUM(C32)/C7*100</f>
        <v>0.51424352740510682</v>
      </c>
      <c r="E32" s="13">
        <v>684</v>
      </c>
      <c r="F32" s="77">
        <f>SUM(E32)/E7*100</f>
        <v>1.0393715145344862</v>
      </c>
      <c r="G32" s="46">
        <f t="shared" si="0"/>
        <v>280</v>
      </c>
    </row>
    <row r="33" spans="2:7" ht="29.25" customHeight="1" x14ac:dyDescent="0.25">
      <c r="B33" s="80" t="s">
        <v>118</v>
      </c>
      <c r="C33" s="13">
        <v>836</v>
      </c>
      <c r="D33" s="77">
        <f>SUM(C33)/C7*100</f>
        <v>1.0641276953234389</v>
      </c>
      <c r="E33" s="13">
        <v>376</v>
      </c>
      <c r="F33" s="77">
        <f>SUM(E33)/E7*100</f>
        <v>0.57135042319439588</v>
      </c>
      <c r="G33" s="46">
        <f t="shared" si="0"/>
        <v>-460</v>
      </c>
    </row>
    <row r="34" spans="2:7" ht="28.5" customHeight="1" x14ac:dyDescent="0.25">
      <c r="B34" s="81" t="s">
        <v>119</v>
      </c>
      <c r="C34" s="42">
        <v>699</v>
      </c>
      <c r="D34" s="82">
        <f>SUM(C34)/C7*100</f>
        <v>0.889743132812301</v>
      </c>
      <c r="E34" s="42">
        <v>602</v>
      </c>
      <c r="F34" s="82">
        <f>SUM(E34)/E7*100</f>
        <v>0.91476849671017646</v>
      </c>
      <c r="G34" s="47">
        <f t="shared" si="0"/>
        <v>-97</v>
      </c>
    </row>
    <row r="35" spans="2:7" ht="24.75" customHeight="1" thickBot="1" x14ac:dyDescent="0.3">
      <c r="B35" s="81" t="s">
        <v>127</v>
      </c>
      <c r="C35" s="42">
        <v>3502</v>
      </c>
      <c r="D35" s="82">
        <f>SUM(C35)/C7*100</f>
        <v>4.4576258241898117</v>
      </c>
      <c r="E35" s="42">
        <v>3090</v>
      </c>
      <c r="F35" s="82">
        <f>SUM(E35)/E7*100</f>
        <v>4.6954064033794767</v>
      </c>
      <c r="G35" s="47">
        <f t="shared" si="0"/>
        <v>-412</v>
      </c>
    </row>
    <row r="36" spans="2:7" ht="24.75" customHeight="1" thickBot="1" x14ac:dyDescent="0.3">
      <c r="B36" s="534" t="s">
        <v>179</v>
      </c>
      <c r="C36" s="535">
        <f>SUM(C37,C39,C41:C42,C44)</f>
        <v>9311</v>
      </c>
      <c r="D36" s="536">
        <f>SUM(C36)/C7*100</f>
        <v>11.851785850665717</v>
      </c>
      <c r="E36" s="535">
        <f>SUM(E37,E39,E41:E42,E44)</f>
        <v>6105</v>
      </c>
      <c r="F36" s="536">
        <f>SUM(E36)/E7*100</f>
        <v>9.2768466319196463</v>
      </c>
      <c r="G36" s="537">
        <f t="shared" si="0"/>
        <v>-3206</v>
      </c>
    </row>
    <row r="37" spans="2:7" ht="27" customHeight="1" x14ac:dyDescent="0.25">
      <c r="B37" s="83" t="s">
        <v>114</v>
      </c>
      <c r="C37" s="44">
        <v>1031</v>
      </c>
      <c r="D37" s="84">
        <f>SUM(C37)/C7*100</f>
        <v>1.3123392988976861</v>
      </c>
      <c r="E37" s="44">
        <v>793</v>
      </c>
      <c r="F37" s="84">
        <f>SUM(E37)/E7*100</f>
        <v>1.2050023553009466</v>
      </c>
      <c r="G37" s="48">
        <f t="shared" si="0"/>
        <v>-238</v>
      </c>
    </row>
    <row r="38" spans="2:7" ht="23.25" customHeight="1" x14ac:dyDescent="0.25">
      <c r="B38" s="538" t="s">
        <v>180</v>
      </c>
      <c r="C38" s="13">
        <v>204</v>
      </c>
      <c r="D38" s="77">
        <f>SUM(C38)/C7*100</f>
        <v>0.25966752373921237</v>
      </c>
      <c r="E38" s="78">
        <v>170</v>
      </c>
      <c r="F38" s="84">
        <f>SUM(E38)/E7*100</f>
        <v>0.2583233296357641</v>
      </c>
      <c r="G38" s="97">
        <f t="shared" si="0"/>
        <v>-34</v>
      </c>
    </row>
    <row r="39" spans="2:7" ht="25.5" customHeight="1" x14ac:dyDescent="0.25">
      <c r="B39" s="80" t="s">
        <v>115</v>
      </c>
      <c r="C39" s="13">
        <v>7110</v>
      </c>
      <c r="D39" s="77">
        <f>SUM(C39)/C7*100</f>
        <v>9.0501769303225483</v>
      </c>
      <c r="E39" s="13">
        <v>4561</v>
      </c>
      <c r="F39" s="77">
        <f>SUM(E39)/E7*100</f>
        <v>6.9306629792277654</v>
      </c>
      <c r="G39" s="46">
        <f t="shared" si="0"/>
        <v>-2549</v>
      </c>
    </row>
    <row r="40" spans="2:7" ht="27" customHeight="1" x14ac:dyDescent="0.25">
      <c r="B40" s="538" t="s">
        <v>181</v>
      </c>
      <c r="C40" s="13">
        <v>52</v>
      </c>
      <c r="D40" s="77">
        <f>SUM(C40)/C7*100</f>
        <v>6.6189760953132559E-2</v>
      </c>
      <c r="E40" s="78">
        <v>20</v>
      </c>
      <c r="F40" s="79">
        <f>SUM(E40)/E7*100</f>
        <v>3.039097995714872E-2</v>
      </c>
      <c r="G40" s="97">
        <f t="shared" si="0"/>
        <v>-32</v>
      </c>
    </row>
    <row r="41" spans="2:7" ht="28.5" customHeight="1" x14ac:dyDescent="0.25">
      <c r="B41" s="80" t="s">
        <v>116</v>
      </c>
      <c r="C41" s="13">
        <v>0</v>
      </c>
      <c r="D41" s="77">
        <f>SUM(C41)/C7*100</f>
        <v>0</v>
      </c>
      <c r="E41" s="13">
        <v>0</v>
      </c>
      <c r="F41" s="77">
        <f>SUM(E41)/E7*100</f>
        <v>0</v>
      </c>
      <c r="G41" s="46">
        <f t="shared" si="0"/>
        <v>0</v>
      </c>
    </row>
    <row r="42" spans="2:7" ht="25.5" customHeight="1" x14ac:dyDescent="0.25">
      <c r="B42" s="80" t="s">
        <v>117</v>
      </c>
      <c r="C42" s="13">
        <v>868</v>
      </c>
      <c r="D42" s="77">
        <f>SUM(C42)/C7*100</f>
        <v>1.104859855909982</v>
      </c>
      <c r="E42" s="13">
        <v>708</v>
      </c>
      <c r="F42" s="77">
        <f>SUM(E42)/E7*100</f>
        <v>1.0758406904830646</v>
      </c>
      <c r="G42" s="46">
        <f t="shared" si="0"/>
        <v>-160</v>
      </c>
    </row>
    <row r="43" spans="2:7" ht="29.25" customHeight="1" x14ac:dyDescent="0.25">
      <c r="B43" s="538" t="s">
        <v>182</v>
      </c>
      <c r="C43" s="13">
        <v>64</v>
      </c>
      <c r="D43" s="77">
        <f>SUM(C43)/C7*100</f>
        <v>8.1464321173086218E-2</v>
      </c>
      <c r="E43" s="78">
        <v>54</v>
      </c>
      <c r="F43" s="79">
        <f>SUM(E43)/E7*100</f>
        <v>8.2055645884301545E-2</v>
      </c>
      <c r="G43" s="97">
        <f t="shared" si="0"/>
        <v>-10</v>
      </c>
    </row>
    <row r="44" spans="2:7" ht="36" customHeight="1" thickBot="1" x14ac:dyDescent="0.3">
      <c r="B44" s="85" t="s">
        <v>123</v>
      </c>
      <c r="C44" s="21">
        <v>302</v>
      </c>
      <c r="D44" s="88">
        <f>SUM(C44)/C7*100</f>
        <v>0.3844097655355006</v>
      </c>
      <c r="E44" s="86">
        <v>43</v>
      </c>
      <c r="F44" s="87">
        <f>SUM(E44)/E7*100</f>
        <v>6.5340606907869747E-2</v>
      </c>
      <c r="G44" s="99">
        <f t="shared" si="0"/>
        <v>-259</v>
      </c>
    </row>
  </sheetData>
  <mergeCells count="4">
    <mergeCell ref="B4:B6"/>
    <mergeCell ref="E4:F5"/>
    <mergeCell ref="C4:D5"/>
    <mergeCell ref="G4:G5"/>
  </mergeCells>
  <pageMargins left="0.70866141732283472" right="0" top="0" bottom="0" header="0" footer="0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H13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7" style="2" customWidth="1"/>
    <col min="9" max="9" width="10.28515625" style="2" customWidth="1"/>
    <col min="10" max="16384" width="9.140625" style="2"/>
  </cols>
  <sheetData>
    <row r="2" spans="2:8" x14ac:dyDescent="0.25">
      <c r="B2" s="11" t="s">
        <v>331</v>
      </c>
    </row>
    <row r="3" spans="2:8" x14ac:dyDescent="0.25">
      <c r="B3" s="11" t="s">
        <v>392</v>
      </c>
    </row>
    <row r="4" spans="2:8" ht="15.75" thickBot="1" x14ac:dyDescent="0.3"/>
    <row r="5" spans="2:8" ht="27.75" customHeight="1" x14ac:dyDescent="0.25">
      <c r="B5" s="854" t="s">
        <v>184</v>
      </c>
      <c r="C5" s="856" t="s">
        <v>388</v>
      </c>
      <c r="D5" s="856"/>
      <c r="E5" s="830" t="s">
        <v>378</v>
      </c>
      <c r="F5" s="856"/>
      <c r="G5" s="856" t="s">
        <v>150</v>
      </c>
      <c r="H5" s="829"/>
    </row>
    <row r="6" spans="2:8" ht="32.25" customHeight="1" thickBot="1" x14ac:dyDescent="0.3">
      <c r="B6" s="855"/>
      <c r="C6" s="114" t="s">
        <v>147</v>
      </c>
      <c r="D6" s="114" t="s">
        <v>148</v>
      </c>
      <c r="E6" s="115" t="s">
        <v>147</v>
      </c>
      <c r="F6" s="114" t="s">
        <v>148</v>
      </c>
      <c r="G6" s="116" t="s">
        <v>147</v>
      </c>
      <c r="H6" s="29" t="s">
        <v>148</v>
      </c>
    </row>
    <row r="7" spans="2:8" ht="30" customHeight="1" x14ac:dyDescent="0.25">
      <c r="B7" s="117" t="s">
        <v>4</v>
      </c>
      <c r="C7" s="61">
        <v>41182</v>
      </c>
      <c r="D7" s="118">
        <f>SUM(D8:D9)</f>
        <v>100</v>
      </c>
      <c r="E7" s="60">
        <v>36445</v>
      </c>
      <c r="F7" s="118">
        <f>SUM(F8:F9)</f>
        <v>100</v>
      </c>
      <c r="G7" s="120">
        <f>E7-C7</f>
        <v>-4737</v>
      </c>
      <c r="H7" s="119">
        <f>G7/C7*100</f>
        <v>-11.502598222524405</v>
      </c>
    </row>
    <row r="8" spans="2:8" ht="29.25" customHeight="1" x14ac:dyDescent="0.25">
      <c r="B8" s="12" t="s">
        <v>5</v>
      </c>
      <c r="C8" s="9">
        <v>18088</v>
      </c>
      <c r="D8" s="10">
        <f>SUM(C8)/C7*100</f>
        <v>43.922101889174883</v>
      </c>
      <c r="E8" s="6">
        <v>16389</v>
      </c>
      <c r="F8" s="10">
        <f>SUM(E8)/E7*100</f>
        <v>44.969131568116339</v>
      </c>
      <c r="G8" s="121">
        <f>E8-C8</f>
        <v>-1699</v>
      </c>
      <c r="H8" s="69">
        <f>E8*100/C8-100</f>
        <v>-9.3929677134011484</v>
      </c>
    </row>
    <row r="9" spans="2:8" ht="27.75" customHeight="1" thickBot="1" x14ac:dyDescent="0.3">
      <c r="B9" s="103" t="s">
        <v>6</v>
      </c>
      <c r="C9" s="5">
        <f>SUM(C7)-C8</f>
        <v>23094</v>
      </c>
      <c r="D9" s="62">
        <f>SUM(C9)/C7*100</f>
        <v>56.077898110825117</v>
      </c>
      <c r="E9" s="4">
        <f>SUM(E7)-E8</f>
        <v>20056</v>
      </c>
      <c r="F9" s="62">
        <f>SUM(E9)/E7*100</f>
        <v>55.030868431883661</v>
      </c>
      <c r="G9" s="122">
        <f>E9-C9</f>
        <v>-3038</v>
      </c>
      <c r="H9" s="111">
        <f>E9*100/C9-100</f>
        <v>-13.154932016974101</v>
      </c>
    </row>
    <row r="10" spans="2:8" ht="25.5" customHeight="1" x14ac:dyDescent="0.25">
      <c r="B10" s="349" t="s">
        <v>185</v>
      </c>
      <c r="C10" s="355"/>
      <c r="D10" s="355"/>
      <c r="E10" s="355"/>
      <c r="F10" s="355"/>
      <c r="G10" s="355"/>
      <c r="H10" s="356"/>
    </row>
    <row r="11" spans="2:8" ht="25.5" customHeight="1" x14ac:dyDescent="0.25">
      <c r="B11" s="12" t="s">
        <v>186</v>
      </c>
      <c r="C11" s="9">
        <v>36168</v>
      </c>
      <c r="D11" s="10">
        <f>SUM(C11)/C7*100</f>
        <v>87.824777815550476</v>
      </c>
      <c r="E11" s="6">
        <v>31962</v>
      </c>
      <c r="F11" s="10">
        <f>SUM(E11)/E7*100</f>
        <v>87.699272876937854</v>
      </c>
      <c r="G11" s="108">
        <f>E11-C11</f>
        <v>-4206</v>
      </c>
      <c r="H11" s="7">
        <f>E11*100/C11-100</f>
        <v>-11.629064366290649</v>
      </c>
    </row>
    <row r="12" spans="2:8" ht="30" x14ac:dyDescent="0.25">
      <c r="B12" s="12" t="s">
        <v>187</v>
      </c>
      <c r="C12" s="14">
        <v>1481</v>
      </c>
      <c r="D12" s="106">
        <f>SUM(C12)/C7*100</f>
        <v>3.5962313632169396</v>
      </c>
      <c r="E12" s="104">
        <v>1187</v>
      </c>
      <c r="F12" s="106">
        <f>SUM(E12)/E7*100</f>
        <v>3.2569625463026477</v>
      </c>
      <c r="G12" s="109">
        <f>E12-C12</f>
        <v>-294</v>
      </c>
      <c r="H12" s="39">
        <f>E12*100/C12-100</f>
        <v>-19.851451721809582</v>
      </c>
    </row>
    <row r="13" spans="2:8" ht="23.25" customHeight="1" thickBot="1" x14ac:dyDescent="0.3">
      <c r="B13" s="512" t="s">
        <v>2</v>
      </c>
      <c r="C13" s="22">
        <v>5014</v>
      </c>
      <c r="D13" s="107">
        <f>SUM(C13)/C7*100</f>
        <v>12.175222184449517</v>
      </c>
      <c r="E13" s="105">
        <v>4483</v>
      </c>
      <c r="F13" s="107">
        <f>SUM(E13)/E7*100</f>
        <v>12.300727123062147</v>
      </c>
      <c r="G13" s="110">
        <f>E13-C13</f>
        <v>-531</v>
      </c>
      <c r="H13" s="40">
        <f>E13*100/C13-100</f>
        <v>-10.590347028320707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L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11" style="11" customWidth="1"/>
    <col min="5" max="5" width="8.5703125" style="11" customWidth="1"/>
    <col min="6" max="6" width="10.85546875" style="11" customWidth="1"/>
    <col min="7" max="7" width="11.7109375" style="11" customWidth="1"/>
    <col min="8" max="8" width="9.140625" style="11"/>
    <col min="9" max="9" width="10.28515625" style="11" customWidth="1"/>
    <col min="10" max="10" width="7" style="11" customWidth="1"/>
    <col min="11" max="11" width="10.42578125" style="11" customWidth="1"/>
    <col min="12" max="12" width="8.5703125" style="11" customWidth="1"/>
    <col min="13" max="16384" width="9.140625" style="11"/>
  </cols>
  <sheetData>
    <row r="2" spans="2:12" x14ac:dyDescent="0.25">
      <c r="B2" s="11" t="s">
        <v>330</v>
      </c>
    </row>
    <row r="3" spans="2:12" x14ac:dyDescent="0.25">
      <c r="B3" s="11" t="s">
        <v>393</v>
      </c>
    </row>
    <row r="4" spans="2:12" ht="15.75" thickBot="1" x14ac:dyDescent="0.3"/>
    <row r="5" spans="2:12" ht="15.75" thickBot="1" x14ac:dyDescent="0.3">
      <c r="B5" s="821" t="s">
        <v>149</v>
      </c>
      <c r="C5" s="859" t="s">
        <v>189</v>
      </c>
      <c r="D5" s="860"/>
      <c r="E5" s="860"/>
      <c r="F5" s="860"/>
      <c r="G5" s="860"/>
      <c r="H5" s="860"/>
      <c r="I5" s="860"/>
      <c r="J5" s="860"/>
      <c r="K5" s="860"/>
      <c r="L5" s="861"/>
    </row>
    <row r="6" spans="2:12" ht="28.5" customHeight="1" x14ac:dyDescent="0.25">
      <c r="B6" s="832"/>
      <c r="C6" s="823" t="s">
        <v>388</v>
      </c>
      <c r="D6" s="824"/>
      <c r="E6" s="825"/>
      <c r="F6" s="823" t="s">
        <v>378</v>
      </c>
      <c r="G6" s="824"/>
      <c r="H6" s="825"/>
      <c r="I6" s="823" t="s">
        <v>150</v>
      </c>
      <c r="J6" s="824"/>
      <c r="K6" s="824"/>
      <c r="L6" s="825"/>
    </row>
    <row r="7" spans="2:12" ht="43.5" customHeight="1" x14ac:dyDescent="0.25">
      <c r="B7" s="832"/>
      <c r="C7" s="857" t="s">
        <v>4</v>
      </c>
      <c r="D7" s="862" t="s">
        <v>106</v>
      </c>
      <c r="E7" s="863"/>
      <c r="F7" s="857" t="s">
        <v>4</v>
      </c>
      <c r="G7" s="862" t="s">
        <v>106</v>
      </c>
      <c r="H7" s="863"/>
      <c r="I7" s="864" t="s">
        <v>4</v>
      </c>
      <c r="J7" s="865"/>
      <c r="K7" s="862" t="s">
        <v>106</v>
      </c>
      <c r="L7" s="863"/>
    </row>
    <row r="8" spans="2:12" ht="15" customHeight="1" thickBot="1" x14ac:dyDescent="0.3">
      <c r="B8" s="822"/>
      <c r="C8" s="858"/>
      <c r="D8" s="318" t="s">
        <v>147</v>
      </c>
      <c r="E8" s="319" t="s">
        <v>148</v>
      </c>
      <c r="F8" s="858"/>
      <c r="G8" s="114" t="s">
        <v>147</v>
      </c>
      <c r="H8" s="29" t="s">
        <v>148</v>
      </c>
      <c r="I8" s="317" t="s">
        <v>147</v>
      </c>
      <c r="J8" s="318" t="s">
        <v>148</v>
      </c>
      <c r="K8" s="115" t="s">
        <v>147</v>
      </c>
      <c r="L8" s="319" t="s">
        <v>148</v>
      </c>
    </row>
    <row r="9" spans="2:12" ht="26.25" customHeight="1" thickBot="1" x14ac:dyDescent="0.3">
      <c r="B9" s="263" t="s">
        <v>26</v>
      </c>
      <c r="C9" s="95">
        <f>SUM(C10:C34)</f>
        <v>78562</v>
      </c>
      <c r="D9" s="337">
        <f>SUM(D10:D34)</f>
        <v>41182</v>
      </c>
      <c r="E9" s="379">
        <f>D9/C9*100</f>
        <v>52.419744914844323</v>
      </c>
      <c r="F9" s="95">
        <f>SUM(F10:F34)</f>
        <v>65809</v>
      </c>
      <c r="G9" s="337">
        <f>SUM(G10:G34)</f>
        <v>36445</v>
      </c>
      <c r="H9" s="338">
        <f>SUM(G9)/F9*100</f>
        <v>55.379963226914256</v>
      </c>
      <c r="I9" s="95">
        <f>SUM(F9)-C9</f>
        <v>-12753</v>
      </c>
      <c r="J9" s="380">
        <f>SUM(I9)/C9*100</f>
        <v>-16.23303887375576</v>
      </c>
      <c r="K9" s="337">
        <f>SUM(G9)-D9</f>
        <v>-4737</v>
      </c>
      <c r="L9" s="338">
        <f>SUM(K9)/D9*100</f>
        <v>-11.502598222524405</v>
      </c>
    </row>
    <row r="10" spans="2:12" ht="18" customHeight="1" x14ac:dyDescent="0.25">
      <c r="B10" s="68" t="s">
        <v>27</v>
      </c>
      <c r="C10" s="224">
        <v>1071</v>
      </c>
      <c r="D10" s="225">
        <v>631</v>
      </c>
      <c r="E10" s="123">
        <f t="shared" ref="E10:E34" si="0">D10/C10*100</f>
        <v>58.916900093370685</v>
      </c>
      <c r="F10" s="224">
        <v>940</v>
      </c>
      <c r="G10" s="225">
        <v>566</v>
      </c>
      <c r="H10" s="69">
        <f t="shared" ref="H10:H34" si="1">SUM(G10)/F10*100</f>
        <v>60.212765957446813</v>
      </c>
      <c r="I10" s="224">
        <f t="shared" ref="I10:I34" si="2">SUM(F10)-C10</f>
        <v>-131</v>
      </c>
      <c r="J10" s="344">
        <f t="shared" ref="J10:J34" si="3">SUM(I10)/C10*100</f>
        <v>-12.231559290382819</v>
      </c>
      <c r="K10" s="225">
        <f>SUM(G10)-D10</f>
        <v>-65</v>
      </c>
      <c r="L10" s="69">
        <f t="shared" ref="L10:L34" si="4">SUM(K10)/D10*100</f>
        <v>-10.301109350237718</v>
      </c>
    </row>
    <row r="11" spans="2:12" ht="15.75" customHeight="1" x14ac:dyDescent="0.25">
      <c r="B11" s="12" t="s">
        <v>28</v>
      </c>
      <c r="C11" s="65">
        <v>3119</v>
      </c>
      <c r="D11" s="9">
        <v>1886</v>
      </c>
      <c r="E11" s="123">
        <f t="shared" si="0"/>
        <v>60.468098749599228</v>
      </c>
      <c r="F11" s="65">
        <v>2858</v>
      </c>
      <c r="G11" s="9">
        <v>1656</v>
      </c>
      <c r="H11" s="7">
        <f t="shared" si="1"/>
        <v>57.942617214835543</v>
      </c>
      <c r="I11" s="65">
        <f t="shared" si="2"/>
        <v>-261</v>
      </c>
      <c r="J11" s="124">
        <f t="shared" si="3"/>
        <v>-8.3680666880410381</v>
      </c>
      <c r="K11" s="9">
        <f>SUM(G11)-D11</f>
        <v>-230</v>
      </c>
      <c r="L11" s="7">
        <f t="shared" si="4"/>
        <v>-12.195121951219512</v>
      </c>
    </row>
    <row r="12" spans="2:12" x14ac:dyDescent="0.25">
      <c r="B12" s="12" t="s">
        <v>29</v>
      </c>
      <c r="C12" s="65">
        <v>4393</v>
      </c>
      <c r="D12" s="9">
        <v>2374</v>
      </c>
      <c r="E12" s="123">
        <f t="shared" si="0"/>
        <v>54.040519007511953</v>
      </c>
      <c r="F12" s="65">
        <v>3533</v>
      </c>
      <c r="G12" s="9">
        <v>1859</v>
      </c>
      <c r="H12" s="7">
        <f t="shared" si="1"/>
        <v>52.618171525615622</v>
      </c>
      <c r="I12" s="65">
        <f t="shared" si="2"/>
        <v>-860</v>
      </c>
      <c r="J12" s="124">
        <f t="shared" si="3"/>
        <v>-19.576599134987479</v>
      </c>
      <c r="K12" s="9">
        <f t="shared" ref="K12:K34" si="5">SUM(G12)-D12</f>
        <v>-515</v>
      </c>
      <c r="L12" s="7">
        <f t="shared" si="4"/>
        <v>-21.693344566133106</v>
      </c>
    </row>
    <row r="13" spans="2:12" x14ac:dyDescent="0.25">
      <c r="B13" s="12" t="s">
        <v>30</v>
      </c>
      <c r="C13" s="65">
        <v>5132</v>
      </c>
      <c r="D13" s="9">
        <v>2768</v>
      </c>
      <c r="E13" s="123">
        <f t="shared" si="0"/>
        <v>53.9360872954014</v>
      </c>
      <c r="F13" s="65">
        <v>4415</v>
      </c>
      <c r="G13" s="9">
        <v>2473</v>
      </c>
      <c r="H13" s="7">
        <f t="shared" si="1"/>
        <v>56.013590033975078</v>
      </c>
      <c r="I13" s="65">
        <f t="shared" si="2"/>
        <v>-717</v>
      </c>
      <c r="J13" s="124">
        <f t="shared" si="3"/>
        <v>-13.971161340607949</v>
      </c>
      <c r="K13" s="9">
        <f t="shared" si="5"/>
        <v>-295</v>
      </c>
      <c r="L13" s="7">
        <f t="shared" si="4"/>
        <v>-10.657514450867051</v>
      </c>
    </row>
    <row r="14" spans="2:12" x14ac:dyDescent="0.25">
      <c r="B14" s="12" t="s">
        <v>31</v>
      </c>
      <c r="C14" s="65">
        <v>5016</v>
      </c>
      <c r="D14" s="9">
        <v>2417</v>
      </c>
      <c r="E14" s="123">
        <f t="shared" si="0"/>
        <v>48.185805422647526</v>
      </c>
      <c r="F14" s="65">
        <v>4194</v>
      </c>
      <c r="G14" s="9">
        <v>2035</v>
      </c>
      <c r="H14" s="7">
        <f t="shared" si="1"/>
        <v>48.521697663328567</v>
      </c>
      <c r="I14" s="65">
        <f t="shared" si="2"/>
        <v>-822</v>
      </c>
      <c r="J14" s="124">
        <f t="shared" si="3"/>
        <v>-16.387559808612441</v>
      </c>
      <c r="K14" s="9">
        <f t="shared" si="5"/>
        <v>-382</v>
      </c>
      <c r="L14" s="7">
        <f t="shared" si="4"/>
        <v>-15.80471659081506</v>
      </c>
    </row>
    <row r="15" spans="2:12" x14ac:dyDescent="0.25">
      <c r="B15" s="12" t="s">
        <v>32</v>
      </c>
      <c r="C15" s="65">
        <v>2219</v>
      </c>
      <c r="D15" s="9">
        <v>938</v>
      </c>
      <c r="E15" s="123">
        <f t="shared" si="0"/>
        <v>42.271293375394322</v>
      </c>
      <c r="F15" s="65">
        <v>2025</v>
      </c>
      <c r="G15" s="9">
        <v>983</v>
      </c>
      <c r="H15" s="7">
        <f t="shared" si="1"/>
        <v>48.543209876543209</v>
      </c>
      <c r="I15" s="65">
        <f t="shared" si="2"/>
        <v>-194</v>
      </c>
      <c r="J15" s="124">
        <f t="shared" si="3"/>
        <v>-8.7426768814781433</v>
      </c>
      <c r="K15" s="9">
        <f t="shared" si="5"/>
        <v>45</v>
      </c>
      <c r="L15" s="7">
        <f t="shared" si="4"/>
        <v>4.797441364605544</v>
      </c>
    </row>
    <row r="16" spans="2:12" x14ac:dyDescent="0.25">
      <c r="B16" s="12" t="s">
        <v>33</v>
      </c>
      <c r="C16" s="65">
        <v>3336</v>
      </c>
      <c r="D16" s="9">
        <v>1592</v>
      </c>
      <c r="E16" s="123">
        <f t="shared" si="0"/>
        <v>47.721822541966425</v>
      </c>
      <c r="F16" s="65">
        <v>2759</v>
      </c>
      <c r="G16" s="9">
        <v>1384</v>
      </c>
      <c r="H16" s="7">
        <f t="shared" si="1"/>
        <v>50.163102573396159</v>
      </c>
      <c r="I16" s="65">
        <f t="shared" si="2"/>
        <v>-577</v>
      </c>
      <c r="J16" s="124">
        <f t="shared" si="3"/>
        <v>-17.296163069544367</v>
      </c>
      <c r="K16" s="9">
        <f t="shared" si="5"/>
        <v>-208</v>
      </c>
      <c r="L16" s="7">
        <f t="shared" si="4"/>
        <v>-13.06532663316583</v>
      </c>
    </row>
    <row r="17" spans="2:12" x14ac:dyDescent="0.25">
      <c r="B17" s="12" t="s">
        <v>34</v>
      </c>
      <c r="C17" s="65">
        <v>1685</v>
      </c>
      <c r="D17" s="9">
        <v>1092</v>
      </c>
      <c r="E17" s="123">
        <f t="shared" si="0"/>
        <v>64.807121661721069</v>
      </c>
      <c r="F17" s="65">
        <v>1317</v>
      </c>
      <c r="G17" s="9">
        <v>834</v>
      </c>
      <c r="H17" s="7">
        <f>SUM(G17)/F17*100</f>
        <v>63.325740318906611</v>
      </c>
      <c r="I17" s="65">
        <f t="shared" si="2"/>
        <v>-368</v>
      </c>
      <c r="J17" s="124">
        <f t="shared" si="3"/>
        <v>-21.839762611275965</v>
      </c>
      <c r="K17" s="9">
        <f t="shared" si="5"/>
        <v>-258</v>
      </c>
      <c r="L17" s="7">
        <f t="shared" si="4"/>
        <v>-23.626373626373624</v>
      </c>
    </row>
    <row r="18" spans="2:12" x14ac:dyDescent="0.25">
      <c r="B18" s="12" t="s">
        <v>35</v>
      </c>
      <c r="C18" s="65">
        <v>3362</v>
      </c>
      <c r="D18" s="9">
        <v>1436</v>
      </c>
      <c r="E18" s="123">
        <f t="shared" si="0"/>
        <v>42.71267102914932</v>
      </c>
      <c r="F18" s="65">
        <v>2909</v>
      </c>
      <c r="G18" s="9">
        <v>1602</v>
      </c>
      <c r="H18" s="7">
        <f>SUM(G18)/F18*100</f>
        <v>55.070470952217256</v>
      </c>
      <c r="I18" s="65">
        <f t="shared" si="2"/>
        <v>-453</v>
      </c>
      <c r="J18" s="124">
        <f t="shared" si="3"/>
        <v>-13.474122546103509</v>
      </c>
      <c r="K18" s="9">
        <f t="shared" si="5"/>
        <v>166</v>
      </c>
      <c r="L18" s="7">
        <f t="shared" si="4"/>
        <v>11.559888579387186</v>
      </c>
    </row>
    <row r="19" spans="2:12" x14ac:dyDescent="0.25">
      <c r="B19" s="12" t="s">
        <v>36</v>
      </c>
      <c r="C19" s="65">
        <v>2665</v>
      </c>
      <c r="D19" s="9">
        <v>1353</v>
      </c>
      <c r="E19" s="123">
        <f t="shared" si="0"/>
        <v>50.769230769230766</v>
      </c>
      <c r="F19" s="65">
        <v>2321</v>
      </c>
      <c r="G19" s="9">
        <v>1286</v>
      </c>
      <c r="H19" s="7">
        <f>SUM(G19)/F19*100</f>
        <v>55.407152089616538</v>
      </c>
      <c r="I19" s="65">
        <f t="shared" si="2"/>
        <v>-344</v>
      </c>
      <c r="J19" s="124">
        <f t="shared" si="3"/>
        <v>-12.908067542213884</v>
      </c>
      <c r="K19" s="9">
        <f t="shared" si="5"/>
        <v>-67</v>
      </c>
      <c r="L19" s="7">
        <f t="shared" si="4"/>
        <v>-4.951958610495196</v>
      </c>
    </row>
    <row r="20" spans="2:12" x14ac:dyDescent="0.25">
      <c r="B20" s="12" t="s">
        <v>37</v>
      </c>
      <c r="C20" s="65">
        <v>3488</v>
      </c>
      <c r="D20" s="9">
        <v>1892</v>
      </c>
      <c r="E20" s="123">
        <f t="shared" si="0"/>
        <v>54.243119266055054</v>
      </c>
      <c r="F20" s="65">
        <v>2698</v>
      </c>
      <c r="G20" s="9">
        <v>1599</v>
      </c>
      <c r="H20" s="7">
        <f t="shared" si="1"/>
        <v>59.266123054114161</v>
      </c>
      <c r="I20" s="65">
        <f t="shared" si="2"/>
        <v>-790</v>
      </c>
      <c r="J20" s="124">
        <f t="shared" si="3"/>
        <v>-22.649082568807337</v>
      </c>
      <c r="K20" s="9">
        <f t="shared" si="5"/>
        <v>-293</v>
      </c>
      <c r="L20" s="7">
        <f t="shared" si="4"/>
        <v>-15.486257928118393</v>
      </c>
    </row>
    <row r="21" spans="2:12" x14ac:dyDescent="0.25">
      <c r="B21" s="12" t="s">
        <v>38</v>
      </c>
      <c r="C21" s="65">
        <v>4395</v>
      </c>
      <c r="D21" s="9">
        <v>2387</v>
      </c>
      <c r="E21" s="123">
        <f t="shared" si="0"/>
        <v>54.311717861205913</v>
      </c>
      <c r="F21" s="65">
        <v>3425</v>
      </c>
      <c r="G21" s="9">
        <v>2038</v>
      </c>
      <c r="H21" s="7">
        <f t="shared" si="1"/>
        <v>59.503649635036496</v>
      </c>
      <c r="I21" s="65">
        <f t="shared" si="2"/>
        <v>-970</v>
      </c>
      <c r="J21" s="124">
        <f t="shared" si="3"/>
        <v>-22.070534698521048</v>
      </c>
      <c r="K21" s="9">
        <f t="shared" si="5"/>
        <v>-349</v>
      </c>
      <c r="L21" s="7">
        <f t="shared" si="4"/>
        <v>-14.620863007959784</v>
      </c>
    </row>
    <row r="22" spans="2:12" x14ac:dyDescent="0.25">
      <c r="B22" s="12" t="s">
        <v>39</v>
      </c>
      <c r="C22" s="65">
        <v>2860</v>
      </c>
      <c r="D22" s="9">
        <v>1447</v>
      </c>
      <c r="E22" s="123">
        <f t="shared" si="0"/>
        <v>50.594405594405586</v>
      </c>
      <c r="F22" s="65">
        <v>2633</v>
      </c>
      <c r="G22" s="9">
        <v>1571</v>
      </c>
      <c r="H22" s="7">
        <f t="shared" si="1"/>
        <v>59.665780478541585</v>
      </c>
      <c r="I22" s="65">
        <f t="shared" si="2"/>
        <v>-227</v>
      </c>
      <c r="J22" s="124">
        <f t="shared" si="3"/>
        <v>-7.9370629370629375</v>
      </c>
      <c r="K22" s="9">
        <f t="shared" si="5"/>
        <v>124</v>
      </c>
      <c r="L22" s="7">
        <f t="shared" si="4"/>
        <v>8.569454042847271</v>
      </c>
    </row>
    <row r="23" spans="2:12" x14ac:dyDescent="0.25">
      <c r="B23" s="19" t="s">
        <v>40</v>
      </c>
      <c r="C23" s="65">
        <v>2874</v>
      </c>
      <c r="D23" s="9">
        <v>1374</v>
      </c>
      <c r="E23" s="123">
        <f t="shared" si="0"/>
        <v>47.807933194154487</v>
      </c>
      <c r="F23" s="65">
        <v>2371</v>
      </c>
      <c r="G23" s="9">
        <v>1207</v>
      </c>
      <c r="H23" s="7">
        <f t="shared" si="1"/>
        <v>50.906790383804299</v>
      </c>
      <c r="I23" s="65">
        <f t="shared" si="2"/>
        <v>-503</v>
      </c>
      <c r="J23" s="124">
        <f t="shared" si="3"/>
        <v>-17.501739735560196</v>
      </c>
      <c r="K23" s="9">
        <f t="shared" si="5"/>
        <v>-167</v>
      </c>
      <c r="L23" s="7">
        <f t="shared" si="4"/>
        <v>-12.154294032023289</v>
      </c>
    </row>
    <row r="24" spans="2:12" x14ac:dyDescent="0.25">
      <c r="B24" s="19" t="s">
        <v>41</v>
      </c>
      <c r="C24" s="65">
        <v>3921</v>
      </c>
      <c r="D24" s="9">
        <v>1919</v>
      </c>
      <c r="E24" s="123">
        <f t="shared" si="0"/>
        <v>48.941596531497069</v>
      </c>
      <c r="F24" s="65">
        <v>3480</v>
      </c>
      <c r="G24" s="9">
        <v>1653</v>
      </c>
      <c r="H24" s="7">
        <f t="shared" si="1"/>
        <v>47.5</v>
      </c>
      <c r="I24" s="65">
        <f t="shared" si="2"/>
        <v>-441</v>
      </c>
      <c r="J24" s="124">
        <f t="shared" si="3"/>
        <v>-11.247130833970925</v>
      </c>
      <c r="K24" s="9">
        <f t="shared" si="5"/>
        <v>-266</v>
      </c>
      <c r="L24" s="7">
        <f t="shared" si="4"/>
        <v>-13.861386138613863</v>
      </c>
    </row>
    <row r="25" spans="2:12" x14ac:dyDescent="0.25">
      <c r="B25" s="19" t="s">
        <v>42</v>
      </c>
      <c r="C25" s="65">
        <v>3241</v>
      </c>
      <c r="D25" s="9">
        <v>1827</v>
      </c>
      <c r="E25" s="123">
        <f t="shared" si="0"/>
        <v>56.371490280777536</v>
      </c>
      <c r="F25" s="65">
        <v>2536</v>
      </c>
      <c r="G25" s="9">
        <v>1506</v>
      </c>
      <c r="H25" s="7">
        <f t="shared" si="1"/>
        <v>59.384858044164034</v>
      </c>
      <c r="I25" s="65">
        <f t="shared" si="2"/>
        <v>-705</v>
      </c>
      <c r="J25" s="124">
        <f t="shared" si="3"/>
        <v>-21.752545510644865</v>
      </c>
      <c r="K25" s="9">
        <f t="shared" si="5"/>
        <v>-321</v>
      </c>
      <c r="L25" s="7">
        <f t="shared" si="4"/>
        <v>-17.569786535303777</v>
      </c>
    </row>
    <row r="26" spans="2:12" x14ac:dyDescent="0.25">
      <c r="B26" s="19" t="s">
        <v>43</v>
      </c>
      <c r="C26" s="65">
        <v>4623</v>
      </c>
      <c r="D26" s="9">
        <v>2734</v>
      </c>
      <c r="E26" s="123">
        <f t="shared" si="0"/>
        <v>59.139087172831495</v>
      </c>
      <c r="F26" s="65">
        <v>3848</v>
      </c>
      <c r="G26" s="9">
        <v>2374</v>
      </c>
      <c r="H26" s="7">
        <f t="shared" si="1"/>
        <v>61.694386694386694</v>
      </c>
      <c r="I26" s="65">
        <f t="shared" si="2"/>
        <v>-775</v>
      </c>
      <c r="J26" s="124">
        <f t="shared" si="3"/>
        <v>-16.764006056673157</v>
      </c>
      <c r="K26" s="9">
        <f t="shared" si="5"/>
        <v>-360</v>
      </c>
      <c r="L26" s="7">
        <f t="shared" si="4"/>
        <v>-13.167520117044623</v>
      </c>
    </row>
    <row r="27" spans="2:12" x14ac:dyDescent="0.25">
      <c r="B27" s="19" t="s">
        <v>44</v>
      </c>
      <c r="C27" s="65">
        <v>3094</v>
      </c>
      <c r="D27" s="9">
        <v>1638</v>
      </c>
      <c r="E27" s="123">
        <f t="shared" si="0"/>
        <v>52.941176470588239</v>
      </c>
      <c r="F27" s="65">
        <v>2421</v>
      </c>
      <c r="G27" s="9">
        <v>1415</v>
      </c>
      <c r="H27" s="7">
        <f t="shared" si="1"/>
        <v>58.446922759190414</v>
      </c>
      <c r="I27" s="65">
        <f t="shared" si="2"/>
        <v>-673</v>
      </c>
      <c r="J27" s="124">
        <f t="shared" si="3"/>
        <v>-21.751777634130576</v>
      </c>
      <c r="K27" s="9">
        <f t="shared" si="5"/>
        <v>-223</v>
      </c>
      <c r="L27" s="7">
        <f t="shared" si="4"/>
        <v>-13.614163614163614</v>
      </c>
    </row>
    <row r="28" spans="2:12" x14ac:dyDescent="0.25">
      <c r="B28" s="19" t="s">
        <v>45</v>
      </c>
      <c r="C28" s="65">
        <v>3408</v>
      </c>
      <c r="D28" s="9">
        <v>1648</v>
      </c>
      <c r="E28" s="123">
        <f t="shared" si="0"/>
        <v>48.356807511737088</v>
      </c>
      <c r="F28" s="65">
        <v>2794</v>
      </c>
      <c r="G28" s="9">
        <v>1437</v>
      </c>
      <c r="H28" s="7">
        <f t="shared" si="1"/>
        <v>51.431639226914818</v>
      </c>
      <c r="I28" s="65">
        <f t="shared" si="2"/>
        <v>-614</v>
      </c>
      <c r="J28" s="124">
        <f t="shared" si="3"/>
        <v>-18.016431924882628</v>
      </c>
      <c r="K28" s="9">
        <f t="shared" si="5"/>
        <v>-211</v>
      </c>
      <c r="L28" s="7">
        <f t="shared" si="4"/>
        <v>-12.803398058252426</v>
      </c>
    </row>
    <row r="29" spans="2:12" x14ac:dyDescent="0.25">
      <c r="B29" s="19" t="s">
        <v>46</v>
      </c>
      <c r="C29" s="65">
        <v>3369</v>
      </c>
      <c r="D29" s="9">
        <v>1527</v>
      </c>
      <c r="E29" s="123">
        <f t="shared" si="0"/>
        <v>45.32502226179875</v>
      </c>
      <c r="F29" s="65">
        <v>2589</v>
      </c>
      <c r="G29" s="9">
        <v>1448</v>
      </c>
      <c r="H29" s="7">
        <f t="shared" si="1"/>
        <v>55.92893008883739</v>
      </c>
      <c r="I29" s="65">
        <f t="shared" si="2"/>
        <v>-780</v>
      </c>
      <c r="J29" s="124">
        <f t="shared" si="3"/>
        <v>-23.152270703472841</v>
      </c>
      <c r="K29" s="9">
        <f t="shared" si="5"/>
        <v>-79</v>
      </c>
      <c r="L29" s="7">
        <f t="shared" si="4"/>
        <v>-5.1735428945645054</v>
      </c>
    </row>
    <row r="30" spans="2:12" x14ac:dyDescent="0.25">
      <c r="B30" s="19" t="s">
        <v>47</v>
      </c>
      <c r="C30" s="65">
        <v>1847</v>
      </c>
      <c r="D30" s="9">
        <v>1071</v>
      </c>
      <c r="E30" s="123">
        <f t="shared" si="0"/>
        <v>57.985923118570661</v>
      </c>
      <c r="F30" s="65">
        <v>1597</v>
      </c>
      <c r="G30" s="9">
        <v>985</v>
      </c>
      <c r="H30" s="7">
        <f t="shared" si="1"/>
        <v>61.678146524733876</v>
      </c>
      <c r="I30" s="65">
        <f t="shared" si="2"/>
        <v>-250</v>
      </c>
      <c r="J30" s="124">
        <f t="shared" si="3"/>
        <v>-13.535462912831619</v>
      </c>
      <c r="K30" s="9">
        <f t="shared" si="5"/>
        <v>-86</v>
      </c>
      <c r="L30" s="7">
        <f t="shared" si="4"/>
        <v>-8.0298786181139121</v>
      </c>
    </row>
    <row r="31" spans="2:12" x14ac:dyDescent="0.25">
      <c r="B31" s="19" t="s">
        <v>427</v>
      </c>
      <c r="C31" s="65">
        <v>1307</v>
      </c>
      <c r="D31" s="9">
        <v>626</v>
      </c>
      <c r="E31" s="123">
        <f t="shared" si="0"/>
        <v>47.89594491201224</v>
      </c>
      <c r="F31" s="65">
        <v>1078</v>
      </c>
      <c r="G31" s="9">
        <v>487</v>
      </c>
      <c r="H31" s="7">
        <f t="shared" si="1"/>
        <v>45.176252319109459</v>
      </c>
      <c r="I31" s="65">
        <f t="shared" si="2"/>
        <v>-229</v>
      </c>
      <c r="J31" s="124">
        <f t="shared" si="3"/>
        <v>-17.521040550879878</v>
      </c>
      <c r="K31" s="9">
        <f t="shared" si="5"/>
        <v>-139</v>
      </c>
      <c r="L31" s="7">
        <f t="shared" si="4"/>
        <v>-22.204472843450478</v>
      </c>
    </row>
    <row r="32" spans="2:12" x14ac:dyDescent="0.25">
      <c r="B32" s="19" t="s">
        <v>428</v>
      </c>
      <c r="C32" s="65">
        <v>1988</v>
      </c>
      <c r="D32" s="9">
        <v>1062</v>
      </c>
      <c r="E32" s="123">
        <f t="shared" si="0"/>
        <v>53.420523138832998</v>
      </c>
      <c r="F32" s="65">
        <v>1863</v>
      </c>
      <c r="G32" s="9">
        <v>970</v>
      </c>
      <c r="H32" s="7">
        <f t="shared" si="1"/>
        <v>52.066559312936121</v>
      </c>
      <c r="I32" s="65">
        <f t="shared" si="2"/>
        <v>-125</v>
      </c>
      <c r="J32" s="124">
        <f t="shared" si="3"/>
        <v>-6.2877263581488929</v>
      </c>
      <c r="K32" s="9">
        <f t="shared" si="5"/>
        <v>-92</v>
      </c>
      <c r="L32" s="7">
        <f t="shared" si="4"/>
        <v>-8.662900188323917</v>
      </c>
    </row>
    <row r="33" spans="2:12" x14ac:dyDescent="0.25">
      <c r="B33" s="19" t="s">
        <v>429</v>
      </c>
      <c r="C33" s="65">
        <v>4447</v>
      </c>
      <c r="D33" s="9">
        <v>2615</v>
      </c>
      <c r="E33" s="123">
        <f t="shared" si="0"/>
        <v>58.803687879469301</v>
      </c>
      <c r="F33" s="65">
        <v>3753</v>
      </c>
      <c r="G33" s="9">
        <v>2253</v>
      </c>
      <c r="H33" s="7">
        <f t="shared" si="1"/>
        <v>60.031974420463627</v>
      </c>
      <c r="I33" s="65">
        <f t="shared" si="2"/>
        <v>-694</v>
      </c>
      <c r="J33" s="124">
        <f t="shared" si="3"/>
        <v>-15.606026534742522</v>
      </c>
      <c r="K33" s="9">
        <f t="shared" si="5"/>
        <v>-362</v>
      </c>
      <c r="L33" s="7">
        <f t="shared" si="4"/>
        <v>-13.843212237093692</v>
      </c>
    </row>
    <row r="34" spans="2:12" ht="15.75" thickBot="1" x14ac:dyDescent="0.3">
      <c r="B34" s="20" t="s">
        <v>430</v>
      </c>
      <c r="C34" s="3">
        <v>1702</v>
      </c>
      <c r="D34" s="5">
        <v>928</v>
      </c>
      <c r="E34" s="125">
        <f t="shared" si="0"/>
        <v>54.524089306697995</v>
      </c>
      <c r="F34" s="3">
        <v>1452</v>
      </c>
      <c r="G34" s="5">
        <v>824</v>
      </c>
      <c r="H34" s="8">
        <f t="shared" si="1"/>
        <v>56.749311294765839</v>
      </c>
      <c r="I34" s="3">
        <f t="shared" si="2"/>
        <v>-250</v>
      </c>
      <c r="J34" s="62">
        <f t="shared" si="3"/>
        <v>-14.688601645123384</v>
      </c>
      <c r="K34" s="5">
        <f t="shared" si="5"/>
        <v>-104</v>
      </c>
      <c r="L34" s="8">
        <f t="shared" si="4"/>
        <v>-11.206896551724139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ageMargins left="1.299212598425197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5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94" customWidth="1"/>
    <col min="2" max="2" width="28" style="94" customWidth="1"/>
    <col min="3" max="3" width="10.5703125" style="94" customWidth="1"/>
    <col min="4" max="4" width="10.7109375" style="94" customWidth="1"/>
    <col min="5" max="5" width="10.140625" style="94" customWidth="1"/>
    <col min="6" max="6" width="10.85546875" style="94" customWidth="1"/>
    <col min="7" max="7" width="15" style="94" customWidth="1"/>
    <col min="8" max="8" width="9" style="94" customWidth="1"/>
    <col min="9" max="9" width="10.28515625" style="94" customWidth="1"/>
    <col min="10" max="16384" width="9.140625" style="94"/>
  </cols>
  <sheetData>
    <row r="2" spans="2:11" x14ac:dyDescent="0.25">
      <c r="B2" s="11" t="s">
        <v>329</v>
      </c>
      <c r="C2" s="11"/>
      <c r="D2" s="11"/>
      <c r="E2" s="11"/>
      <c r="F2" s="11"/>
      <c r="G2" s="11"/>
      <c r="H2" s="11"/>
    </row>
    <row r="3" spans="2:11" x14ac:dyDescent="0.25">
      <c r="B3" s="11" t="s">
        <v>394</v>
      </c>
      <c r="C3" s="11"/>
      <c r="D3" s="11"/>
      <c r="E3" s="11"/>
      <c r="F3" s="11"/>
      <c r="G3" s="11"/>
      <c r="H3" s="11"/>
    </row>
    <row r="4" spans="2:11" ht="9.75" customHeight="1" thickBot="1" x14ac:dyDescent="0.3">
      <c r="B4" s="11"/>
      <c r="C4" s="11"/>
      <c r="D4" s="11"/>
      <c r="E4" s="11"/>
      <c r="F4" s="11"/>
      <c r="G4" s="11"/>
      <c r="H4" s="11"/>
    </row>
    <row r="5" spans="2:11" ht="24" customHeight="1" x14ac:dyDescent="0.25">
      <c r="B5" s="859" t="s">
        <v>190</v>
      </c>
      <c r="C5" s="872" t="s">
        <v>395</v>
      </c>
      <c r="D5" s="872"/>
      <c r="E5" s="870" t="s">
        <v>376</v>
      </c>
      <c r="F5" s="871"/>
      <c r="G5" s="873" t="s">
        <v>192</v>
      </c>
      <c r="H5" s="874" t="s">
        <v>148</v>
      </c>
    </row>
    <row r="6" spans="2:11" ht="30.75" thickBot="1" x14ac:dyDescent="0.3">
      <c r="B6" s="869"/>
      <c r="C6" s="30" t="s">
        <v>4</v>
      </c>
      <c r="D6" s="30" t="s">
        <v>129</v>
      </c>
      <c r="E6" s="27" t="s">
        <v>4</v>
      </c>
      <c r="F6" s="700" t="s">
        <v>129</v>
      </c>
      <c r="G6" s="843"/>
      <c r="H6" s="845"/>
    </row>
    <row r="7" spans="2:11" ht="30.75" customHeight="1" thickBot="1" x14ac:dyDescent="0.3">
      <c r="B7" s="263" t="s">
        <v>26</v>
      </c>
      <c r="C7" s="195">
        <f>SUM(C11:C35)</f>
        <v>11960</v>
      </c>
      <c r="D7" s="195">
        <f>SUM(D11:D35)</f>
        <v>6172</v>
      </c>
      <c r="E7" s="57">
        <f>SUM(E11:E35)</f>
        <v>11261</v>
      </c>
      <c r="F7" s="59">
        <f>SUM(F11:F35)</f>
        <v>6166</v>
      </c>
      <c r="G7" s="197">
        <f>SUM(E7-C7)</f>
        <v>-699</v>
      </c>
      <c r="H7" s="58">
        <f>(E7-C7)*100/C7</f>
        <v>-5.844481605351171</v>
      </c>
      <c r="J7" s="477"/>
    </row>
    <row r="8" spans="2:11" ht="24.75" customHeight="1" x14ac:dyDescent="0.25">
      <c r="B8" s="138" t="s">
        <v>188</v>
      </c>
      <c r="C8" s="127">
        <v>11917</v>
      </c>
      <c r="D8" s="127">
        <v>6147</v>
      </c>
      <c r="E8" s="44">
        <v>11200</v>
      </c>
      <c r="F8" s="701">
        <v>6126</v>
      </c>
      <c r="G8" s="126">
        <f>SUM(E8-C8)</f>
        <v>-717</v>
      </c>
      <c r="H8" s="45">
        <f>(E8-C8)*100/C8</f>
        <v>-6.0166149198623815</v>
      </c>
      <c r="J8" s="445"/>
      <c r="K8" s="451"/>
    </row>
    <row r="9" spans="2:11" ht="35.25" customHeight="1" thickBot="1" x14ac:dyDescent="0.3">
      <c r="B9" s="139" t="s">
        <v>187</v>
      </c>
      <c r="C9" s="31">
        <v>1869</v>
      </c>
      <c r="D9" s="31">
        <v>934</v>
      </c>
      <c r="E9" s="702">
        <v>1471</v>
      </c>
      <c r="F9" s="703">
        <v>804</v>
      </c>
      <c r="G9" s="140">
        <f>SUM(E9-C9)</f>
        <v>-398</v>
      </c>
      <c r="H9" s="141">
        <f>(E9-C9)*100/C9</f>
        <v>-21.294810058855003</v>
      </c>
      <c r="J9" s="445"/>
      <c r="K9" s="451"/>
    </row>
    <row r="10" spans="2:11" ht="28.5" customHeight="1" thickBot="1" x14ac:dyDescent="0.3">
      <c r="B10" s="866" t="s">
        <v>191</v>
      </c>
      <c r="C10" s="867"/>
      <c r="D10" s="867"/>
      <c r="E10" s="867"/>
      <c r="F10" s="867"/>
      <c r="G10" s="867"/>
      <c r="H10" s="868"/>
    </row>
    <row r="11" spans="2:11" ht="15.75" customHeight="1" x14ac:dyDescent="0.25">
      <c r="B11" s="68" t="s">
        <v>27</v>
      </c>
      <c r="C11" s="127">
        <v>160</v>
      </c>
      <c r="D11" s="127">
        <v>80</v>
      </c>
      <c r="E11" s="50">
        <v>149</v>
      </c>
      <c r="F11" s="385">
        <v>76</v>
      </c>
      <c r="G11" s="126">
        <f t="shared" ref="G11:G35" si="0">SUM(E11-C11)</f>
        <v>-11</v>
      </c>
      <c r="H11" s="128">
        <f t="shared" ref="H11:H35" si="1">(E11-C11)*100/C11</f>
        <v>-6.875</v>
      </c>
    </row>
    <row r="12" spans="2:11" x14ac:dyDescent="0.25">
      <c r="B12" s="12" t="s">
        <v>28</v>
      </c>
      <c r="C12" s="14">
        <v>742</v>
      </c>
      <c r="D12" s="14">
        <v>339</v>
      </c>
      <c r="E12" s="13">
        <v>673</v>
      </c>
      <c r="F12" s="386">
        <v>327</v>
      </c>
      <c r="G12" s="104">
        <f t="shared" si="0"/>
        <v>-69</v>
      </c>
      <c r="H12" s="129">
        <f t="shared" si="1"/>
        <v>-9.2991913746630726</v>
      </c>
    </row>
    <row r="13" spans="2:11" x14ac:dyDescent="0.25">
      <c r="B13" s="12" t="s">
        <v>29</v>
      </c>
      <c r="C13" s="14">
        <v>539</v>
      </c>
      <c r="D13" s="14">
        <v>338</v>
      </c>
      <c r="E13" s="13">
        <v>550</v>
      </c>
      <c r="F13" s="386">
        <v>359</v>
      </c>
      <c r="G13" s="104">
        <f t="shared" si="0"/>
        <v>11</v>
      </c>
      <c r="H13" s="746">
        <f t="shared" si="1"/>
        <v>2.0408163265306123</v>
      </c>
    </row>
    <row r="14" spans="2:11" x14ac:dyDescent="0.25">
      <c r="B14" s="12" t="s">
        <v>30</v>
      </c>
      <c r="C14" s="14">
        <v>956</v>
      </c>
      <c r="D14" s="14">
        <v>466</v>
      </c>
      <c r="E14" s="13">
        <v>856</v>
      </c>
      <c r="F14" s="386">
        <v>449</v>
      </c>
      <c r="G14" s="104">
        <f t="shared" si="0"/>
        <v>-100</v>
      </c>
      <c r="H14" s="129">
        <f t="shared" si="1"/>
        <v>-10.460251046025105</v>
      </c>
    </row>
    <row r="15" spans="2:11" x14ac:dyDescent="0.25">
      <c r="B15" s="12" t="s">
        <v>31</v>
      </c>
      <c r="C15" s="14">
        <v>474</v>
      </c>
      <c r="D15" s="14">
        <v>221</v>
      </c>
      <c r="E15" s="13">
        <v>690</v>
      </c>
      <c r="F15" s="386">
        <v>400</v>
      </c>
      <c r="G15" s="104">
        <f t="shared" si="0"/>
        <v>216</v>
      </c>
      <c r="H15" s="746">
        <f t="shared" si="1"/>
        <v>45.569620253164558</v>
      </c>
    </row>
    <row r="16" spans="2:11" x14ac:dyDescent="0.25">
      <c r="B16" s="12" t="s">
        <v>32</v>
      </c>
      <c r="C16" s="14">
        <v>282</v>
      </c>
      <c r="D16" s="14">
        <v>129</v>
      </c>
      <c r="E16" s="13">
        <v>248</v>
      </c>
      <c r="F16" s="386">
        <v>152</v>
      </c>
      <c r="G16" s="104">
        <f t="shared" si="0"/>
        <v>-34</v>
      </c>
      <c r="H16" s="129">
        <f t="shared" si="1"/>
        <v>-12.056737588652481</v>
      </c>
    </row>
    <row r="17" spans="2:8" x14ac:dyDescent="0.25">
      <c r="B17" s="12" t="s">
        <v>33</v>
      </c>
      <c r="C17" s="14">
        <v>477</v>
      </c>
      <c r="D17" s="14">
        <v>263</v>
      </c>
      <c r="E17" s="13">
        <v>334</v>
      </c>
      <c r="F17" s="386">
        <v>197</v>
      </c>
      <c r="G17" s="104">
        <f t="shared" si="0"/>
        <v>-143</v>
      </c>
      <c r="H17" s="129">
        <f t="shared" si="1"/>
        <v>-29.979035639412999</v>
      </c>
    </row>
    <row r="18" spans="2:8" x14ac:dyDescent="0.25">
      <c r="B18" s="12" t="s">
        <v>34</v>
      </c>
      <c r="C18" s="14">
        <v>298</v>
      </c>
      <c r="D18" s="14">
        <v>129</v>
      </c>
      <c r="E18" s="13">
        <v>216</v>
      </c>
      <c r="F18" s="386">
        <v>107</v>
      </c>
      <c r="G18" s="104">
        <f t="shared" si="0"/>
        <v>-82</v>
      </c>
      <c r="H18" s="129">
        <f t="shared" si="1"/>
        <v>-27.516778523489933</v>
      </c>
    </row>
    <row r="19" spans="2:8" x14ac:dyDescent="0.25">
      <c r="B19" s="12" t="s">
        <v>35</v>
      </c>
      <c r="C19" s="14">
        <v>534</v>
      </c>
      <c r="D19" s="14">
        <v>263</v>
      </c>
      <c r="E19" s="13">
        <v>559</v>
      </c>
      <c r="F19" s="386">
        <v>249</v>
      </c>
      <c r="G19" s="104">
        <f t="shared" si="0"/>
        <v>25</v>
      </c>
      <c r="H19" s="746">
        <f t="shared" si="1"/>
        <v>4.6816479400749067</v>
      </c>
    </row>
    <row r="20" spans="2:8" x14ac:dyDescent="0.25">
      <c r="B20" s="12" t="s">
        <v>36</v>
      </c>
      <c r="C20" s="14">
        <v>319</v>
      </c>
      <c r="D20" s="14">
        <v>141</v>
      </c>
      <c r="E20" s="13">
        <v>267</v>
      </c>
      <c r="F20" s="386">
        <v>123</v>
      </c>
      <c r="G20" s="104">
        <f t="shared" si="0"/>
        <v>-52</v>
      </c>
      <c r="H20" s="129">
        <f t="shared" si="1"/>
        <v>-16.300940438871475</v>
      </c>
    </row>
    <row r="21" spans="2:8" x14ac:dyDescent="0.25">
      <c r="B21" s="12" t="s">
        <v>37</v>
      </c>
      <c r="C21" s="14">
        <v>429</v>
      </c>
      <c r="D21" s="14">
        <v>215</v>
      </c>
      <c r="E21" s="13">
        <v>477</v>
      </c>
      <c r="F21" s="386">
        <v>265</v>
      </c>
      <c r="G21" s="104">
        <f t="shared" si="0"/>
        <v>48</v>
      </c>
      <c r="H21" s="746">
        <f t="shared" si="1"/>
        <v>11.188811188811188</v>
      </c>
    </row>
    <row r="22" spans="2:8" x14ac:dyDescent="0.25">
      <c r="B22" s="12" t="s">
        <v>38</v>
      </c>
      <c r="C22" s="14">
        <v>539</v>
      </c>
      <c r="D22" s="14">
        <v>316</v>
      </c>
      <c r="E22" s="13">
        <v>475</v>
      </c>
      <c r="F22" s="386">
        <v>294</v>
      </c>
      <c r="G22" s="104">
        <f t="shared" si="0"/>
        <v>-64</v>
      </c>
      <c r="H22" s="129">
        <f t="shared" si="1"/>
        <v>-11.873840445269016</v>
      </c>
    </row>
    <row r="23" spans="2:8" x14ac:dyDescent="0.25">
      <c r="B23" s="12" t="s">
        <v>39</v>
      </c>
      <c r="C23" s="14">
        <v>685</v>
      </c>
      <c r="D23" s="14">
        <v>343</v>
      </c>
      <c r="E23" s="13">
        <v>631</v>
      </c>
      <c r="F23" s="386">
        <v>326</v>
      </c>
      <c r="G23" s="104">
        <f t="shared" si="0"/>
        <v>-54</v>
      </c>
      <c r="H23" s="129">
        <f t="shared" si="1"/>
        <v>-7.8832116788321169</v>
      </c>
    </row>
    <row r="24" spans="2:8" x14ac:dyDescent="0.25">
      <c r="B24" s="19" t="s">
        <v>40</v>
      </c>
      <c r="C24" s="131">
        <v>551</v>
      </c>
      <c r="D24" s="131">
        <v>276</v>
      </c>
      <c r="E24" s="130">
        <v>468</v>
      </c>
      <c r="F24" s="704">
        <v>237</v>
      </c>
      <c r="G24" s="104">
        <f t="shared" si="0"/>
        <v>-83</v>
      </c>
      <c r="H24" s="129">
        <f t="shared" si="1"/>
        <v>-15.063520871143377</v>
      </c>
    </row>
    <row r="25" spans="2:8" x14ac:dyDescent="0.25">
      <c r="B25" s="19" t="s">
        <v>41</v>
      </c>
      <c r="C25" s="131">
        <v>600</v>
      </c>
      <c r="D25" s="131">
        <v>318</v>
      </c>
      <c r="E25" s="130">
        <v>593</v>
      </c>
      <c r="F25" s="704">
        <v>311</v>
      </c>
      <c r="G25" s="104">
        <f t="shared" si="0"/>
        <v>-7</v>
      </c>
      <c r="H25" s="129">
        <f t="shared" si="1"/>
        <v>-1.1666666666666667</v>
      </c>
    </row>
    <row r="26" spans="2:8" x14ac:dyDescent="0.25">
      <c r="B26" s="19" t="s">
        <v>42</v>
      </c>
      <c r="C26" s="131">
        <v>669</v>
      </c>
      <c r="D26" s="131">
        <v>381</v>
      </c>
      <c r="E26" s="130">
        <v>603</v>
      </c>
      <c r="F26" s="704">
        <v>362</v>
      </c>
      <c r="G26" s="104">
        <f t="shared" si="0"/>
        <v>-66</v>
      </c>
      <c r="H26" s="129">
        <f t="shared" si="1"/>
        <v>-9.8654708520179373</v>
      </c>
    </row>
    <row r="27" spans="2:8" x14ac:dyDescent="0.25">
      <c r="B27" s="19" t="s">
        <v>43</v>
      </c>
      <c r="C27" s="131">
        <v>683</v>
      </c>
      <c r="D27" s="131">
        <v>371</v>
      </c>
      <c r="E27" s="130">
        <v>650</v>
      </c>
      <c r="F27" s="704">
        <v>366</v>
      </c>
      <c r="G27" s="104">
        <f t="shared" si="0"/>
        <v>-33</v>
      </c>
      <c r="H27" s="129">
        <f t="shared" si="1"/>
        <v>-4.8316251830161052</v>
      </c>
    </row>
    <row r="28" spans="2:8" x14ac:dyDescent="0.25">
      <c r="B28" s="19" t="s">
        <v>44</v>
      </c>
      <c r="C28" s="131">
        <v>400</v>
      </c>
      <c r="D28" s="131">
        <v>201</v>
      </c>
      <c r="E28" s="130">
        <v>346</v>
      </c>
      <c r="F28" s="704">
        <v>189</v>
      </c>
      <c r="G28" s="104">
        <f t="shared" si="0"/>
        <v>-54</v>
      </c>
      <c r="H28" s="129">
        <f t="shared" si="1"/>
        <v>-13.5</v>
      </c>
    </row>
    <row r="29" spans="2:8" x14ac:dyDescent="0.25">
      <c r="B29" s="19" t="s">
        <v>45</v>
      </c>
      <c r="C29" s="131">
        <v>400</v>
      </c>
      <c r="D29" s="131">
        <v>214</v>
      </c>
      <c r="E29" s="130">
        <v>351</v>
      </c>
      <c r="F29" s="704">
        <v>191</v>
      </c>
      <c r="G29" s="104">
        <f t="shared" si="0"/>
        <v>-49</v>
      </c>
      <c r="H29" s="129">
        <f t="shared" si="1"/>
        <v>-12.25</v>
      </c>
    </row>
    <row r="30" spans="2:8" x14ac:dyDescent="0.25">
      <c r="B30" s="19" t="s">
        <v>46</v>
      </c>
      <c r="C30" s="131">
        <v>570</v>
      </c>
      <c r="D30" s="131">
        <v>265</v>
      </c>
      <c r="E30" s="130">
        <v>540</v>
      </c>
      <c r="F30" s="704">
        <v>286</v>
      </c>
      <c r="G30" s="104">
        <f t="shared" si="0"/>
        <v>-30</v>
      </c>
      <c r="H30" s="129">
        <f t="shared" si="1"/>
        <v>-5.2631578947368425</v>
      </c>
    </row>
    <row r="31" spans="2:8" x14ac:dyDescent="0.25">
      <c r="B31" s="19" t="s">
        <v>47</v>
      </c>
      <c r="C31" s="131">
        <v>250</v>
      </c>
      <c r="D31" s="131">
        <v>131</v>
      </c>
      <c r="E31" s="130">
        <v>206</v>
      </c>
      <c r="F31" s="704">
        <v>113</v>
      </c>
      <c r="G31" s="104">
        <f t="shared" si="0"/>
        <v>-44</v>
      </c>
      <c r="H31" s="129">
        <f t="shared" si="1"/>
        <v>-17.600000000000001</v>
      </c>
    </row>
    <row r="32" spans="2:8" x14ac:dyDescent="0.25">
      <c r="B32" s="19" t="s">
        <v>48</v>
      </c>
      <c r="C32" s="131">
        <v>176</v>
      </c>
      <c r="D32" s="131">
        <v>102</v>
      </c>
      <c r="E32" s="130">
        <v>134</v>
      </c>
      <c r="F32" s="704">
        <v>74</v>
      </c>
      <c r="G32" s="104">
        <f t="shared" si="0"/>
        <v>-42</v>
      </c>
      <c r="H32" s="129">
        <f t="shared" si="1"/>
        <v>-23.863636363636363</v>
      </c>
    </row>
    <row r="33" spans="2:8" x14ac:dyDescent="0.25">
      <c r="B33" s="19" t="s">
        <v>49</v>
      </c>
      <c r="C33" s="131">
        <v>290</v>
      </c>
      <c r="D33" s="131">
        <v>152</v>
      </c>
      <c r="E33" s="130">
        <v>350</v>
      </c>
      <c r="F33" s="704">
        <v>188</v>
      </c>
      <c r="G33" s="104">
        <f t="shared" si="0"/>
        <v>60</v>
      </c>
      <c r="H33" s="746">
        <f>(E33-C33)*100/C33</f>
        <v>20.689655172413794</v>
      </c>
    </row>
    <row r="34" spans="2:8" x14ac:dyDescent="0.25">
      <c r="B34" s="19" t="s">
        <v>50</v>
      </c>
      <c r="C34" s="131">
        <v>725</v>
      </c>
      <c r="D34" s="131">
        <v>411</v>
      </c>
      <c r="E34" s="130">
        <v>694</v>
      </c>
      <c r="F34" s="704">
        <v>408</v>
      </c>
      <c r="G34" s="104">
        <f t="shared" si="0"/>
        <v>-31</v>
      </c>
      <c r="H34" s="129">
        <f t="shared" si="1"/>
        <v>-4.2758620689655169</v>
      </c>
    </row>
    <row r="35" spans="2:8" ht="15.75" thickBot="1" x14ac:dyDescent="0.3">
      <c r="B35" s="20" t="s">
        <v>51</v>
      </c>
      <c r="C35" s="134">
        <v>212</v>
      </c>
      <c r="D35" s="134">
        <v>107</v>
      </c>
      <c r="E35" s="132">
        <v>201</v>
      </c>
      <c r="F35" s="705">
        <v>117</v>
      </c>
      <c r="G35" s="105">
        <f t="shared" si="0"/>
        <v>-11</v>
      </c>
      <c r="H35" s="135">
        <f t="shared" si="1"/>
        <v>-5.1886792452830193</v>
      </c>
    </row>
  </sheetData>
  <mergeCells count="6">
    <mergeCell ref="B10:H10"/>
    <mergeCell ref="B5:B6"/>
    <mergeCell ref="E5:F5"/>
    <mergeCell ref="C5:D5"/>
    <mergeCell ref="G5:G6"/>
    <mergeCell ref="H5:H6"/>
  </mergeCells>
  <pageMargins left="2.6771653543307088" right="0" top="0.70866141732283472" bottom="0.35433070866141736" header="0" footer="0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I47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2.5703125" style="11" customWidth="1"/>
    <col min="3" max="3" width="13.4257812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13.140625" style="11" customWidth="1"/>
    <col min="8" max="8" width="9.140625" style="11" customWidth="1"/>
    <col min="9" max="9" width="10.28515625" style="11" customWidth="1"/>
    <col min="10" max="12" width="9.140625" style="11" customWidth="1"/>
    <col min="13" max="16384" width="9.140625" style="11"/>
  </cols>
  <sheetData>
    <row r="2" spans="2:9" x14ac:dyDescent="0.25">
      <c r="B2" s="11" t="s">
        <v>311</v>
      </c>
    </row>
    <row r="3" spans="2:9" x14ac:dyDescent="0.25">
      <c r="B3" s="11" t="s">
        <v>328</v>
      </c>
    </row>
    <row r="4" spans="2:9" ht="14.25" customHeight="1" thickBot="1" x14ac:dyDescent="0.3"/>
    <row r="5" spans="2:9" ht="26.25" customHeight="1" thickBot="1" x14ac:dyDescent="0.3">
      <c r="B5" s="506"/>
      <c r="C5" s="875" t="s">
        <v>395</v>
      </c>
      <c r="D5" s="835"/>
      <c r="E5" s="875" t="s">
        <v>376</v>
      </c>
      <c r="F5" s="835"/>
    </row>
    <row r="6" spans="2:9" ht="30.75" customHeight="1" thickBot="1" x14ac:dyDescent="0.3">
      <c r="B6" s="507" t="s">
        <v>3</v>
      </c>
      <c r="C6" s="509" t="s">
        <v>91</v>
      </c>
      <c r="D6" s="510" t="s">
        <v>92</v>
      </c>
      <c r="E6" s="509" t="s">
        <v>93</v>
      </c>
      <c r="F6" s="510" t="s">
        <v>92</v>
      </c>
    </row>
    <row r="7" spans="2:9" ht="23.25" customHeight="1" thickBot="1" x14ac:dyDescent="0.3">
      <c r="B7" s="144" t="s">
        <v>63</v>
      </c>
      <c r="C7" s="147">
        <f>SUM(C9:C14)</f>
        <v>90254</v>
      </c>
      <c r="D7" s="146">
        <f>SUM(D9:D14)</f>
        <v>100</v>
      </c>
      <c r="E7" s="147">
        <f>SUM(E9:E14)</f>
        <v>81606</v>
      </c>
      <c r="F7" s="146">
        <f>SUM(F9:F14)</f>
        <v>100</v>
      </c>
    </row>
    <row r="8" spans="2:9" ht="24" customHeight="1" thickBot="1" x14ac:dyDescent="0.3">
      <c r="B8" s="381" t="s">
        <v>94</v>
      </c>
      <c r="C8" s="360"/>
      <c r="D8" s="360"/>
      <c r="E8" s="360"/>
      <c r="F8" s="361"/>
    </row>
    <row r="9" spans="2:9" ht="21" customHeight="1" thickTop="1" x14ac:dyDescent="0.25">
      <c r="B9" s="148" t="s">
        <v>65</v>
      </c>
      <c r="C9" s="149">
        <v>13122</v>
      </c>
      <c r="D9" s="150">
        <f>SUM(C9/C7*100)</f>
        <v>14.538967801981077</v>
      </c>
      <c r="E9" s="151">
        <v>10250</v>
      </c>
      <c r="F9" s="150">
        <f>SUM(E9/E7*100)</f>
        <v>12.560350954586671</v>
      </c>
      <c r="H9" s="444"/>
      <c r="I9" s="444"/>
    </row>
    <row r="10" spans="2:9" ht="18" customHeight="1" x14ac:dyDescent="0.25">
      <c r="B10" s="12" t="s">
        <v>66</v>
      </c>
      <c r="C10" s="13">
        <v>27190</v>
      </c>
      <c r="D10" s="39">
        <f>SUM(C10/C7*100)</f>
        <v>30.126088594411328</v>
      </c>
      <c r="E10" s="104">
        <v>25218</v>
      </c>
      <c r="F10" s="39">
        <f>SUM(E10/E7*100)</f>
        <v>30.902139548562609</v>
      </c>
    </row>
    <row r="11" spans="2:9" ht="15.75" customHeight="1" x14ac:dyDescent="0.25">
      <c r="B11" s="12" t="s">
        <v>67</v>
      </c>
      <c r="C11" s="13">
        <v>20074</v>
      </c>
      <c r="D11" s="39">
        <f>SUM(C11/C7*100)</f>
        <v>22.241673499235489</v>
      </c>
      <c r="E11" s="104">
        <v>19057</v>
      </c>
      <c r="F11" s="39">
        <f>SUM(E11/E7*100)</f>
        <v>23.352449574786167</v>
      </c>
    </row>
    <row r="12" spans="2:9" x14ac:dyDescent="0.25">
      <c r="B12" s="12" t="s">
        <v>68</v>
      </c>
      <c r="C12" s="13">
        <v>15836</v>
      </c>
      <c r="D12" s="39">
        <f>SUM(C12/C7*100)</f>
        <v>17.546036740753873</v>
      </c>
      <c r="E12" s="104">
        <v>14764</v>
      </c>
      <c r="F12" s="39">
        <f>SUM(E12/E7*100)</f>
        <v>18.091806974977331</v>
      </c>
    </row>
    <row r="13" spans="2:9" x14ac:dyDescent="0.25">
      <c r="B13" s="12" t="s">
        <v>69</v>
      </c>
      <c r="C13" s="13">
        <v>8834</v>
      </c>
      <c r="D13" s="39">
        <f>SUM(C13/C7*100)</f>
        <v>9.7879318368160959</v>
      </c>
      <c r="E13" s="104">
        <v>8441</v>
      </c>
      <c r="F13" s="39">
        <f>SUM(E13/E7*100)</f>
        <v>10.343602186113767</v>
      </c>
    </row>
    <row r="14" spans="2:9" ht="15.75" thickBot="1" x14ac:dyDescent="0.3">
      <c r="B14" s="103" t="s">
        <v>95</v>
      </c>
      <c r="C14" s="21">
        <v>5198</v>
      </c>
      <c r="D14" s="40">
        <f>SUM(C14/C7*100)</f>
        <v>5.7593015268021359</v>
      </c>
      <c r="E14" s="105">
        <v>3876</v>
      </c>
      <c r="F14" s="40">
        <f>SUM(E14/E7*100)</f>
        <v>4.7496507609734575</v>
      </c>
    </row>
    <row r="15" spans="2:9" ht="12.75" customHeight="1" x14ac:dyDescent="0.25"/>
    <row r="16" spans="2:9" ht="12" customHeight="1" x14ac:dyDescent="0.25"/>
    <row r="17" spans="2:9" x14ac:dyDescent="0.25">
      <c r="B17" s="11" t="s">
        <v>312</v>
      </c>
    </row>
    <row r="18" spans="2:9" x14ac:dyDescent="0.25">
      <c r="B18" s="11" t="s">
        <v>193</v>
      </c>
    </row>
    <row r="19" spans="2:9" ht="13.5" customHeight="1" thickBot="1" x14ac:dyDescent="0.3"/>
    <row r="20" spans="2:9" ht="24" customHeight="1" thickBot="1" x14ac:dyDescent="0.3">
      <c r="B20" s="506"/>
      <c r="C20" s="875" t="s">
        <v>395</v>
      </c>
      <c r="D20" s="835"/>
      <c r="E20" s="875" t="s">
        <v>376</v>
      </c>
      <c r="F20" s="835"/>
    </row>
    <row r="21" spans="2:9" ht="34.5" customHeight="1" thickBot="1" x14ac:dyDescent="0.3">
      <c r="B21" s="507" t="s">
        <v>3</v>
      </c>
      <c r="C21" s="509" t="s">
        <v>91</v>
      </c>
      <c r="D21" s="510" t="s">
        <v>92</v>
      </c>
      <c r="E21" s="509" t="s">
        <v>93</v>
      </c>
      <c r="F21" s="510" t="s">
        <v>92</v>
      </c>
    </row>
    <row r="22" spans="2:9" ht="24" customHeight="1" thickBot="1" x14ac:dyDescent="0.3">
      <c r="B22" s="144" t="s">
        <v>63</v>
      </c>
      <c r="C22" s="147">
        <f>SUM(C24:C29)</f>
        <v>90254</v>
      </c>
      <c r="D22" s="146">
        <f>SUM(D24:D28)</f>
        <v>100.00000000000001</v>
      </c>
      <c r="E22" s="147">
        <f>SUM(E24:E29)</f>
        <v>81606</v>
      </c>
      <c r="F22" s="146">
        <f>SUM(F24:F28)</f>
        <v>100</v>
      </c>
    </row>
    <row r="23" spans="2:9" ht="21" customHeight="1" thickBot="1" x14ac:dyDescent="0.3">
      <c r="B23" s="876" t="s">
        <v>96</v>
      </c>
      <c r="C23" s="877"/>
      <c r="D23" s="877"/>
      <c r="E23" s="877"/>
      <c r="F23" s="878"/>
    </row>
    <row r="24" spans="2:9" ht="21.75" customHeight="1" thickTop="1" x14ac:dyDescent="0.25">
      <c r="B24" s="148" t="s">
        <v>97</v>
      </c>
      <c r="C24" s="149">
        <v>13941</v>
      </c>
      <c r="D24" s="150">
        <f>SUM(C24/C22*100)</f>
        <v>15.446406807454519</v>
      </c>
      <c r="E24" s="151">
        <v>12728</v>
      </c>
      <c r="F24" s="150">
        <f>SUM(E24/E22*100)</f>
        <v>15.596892385363823</v>
      </c>
    </row>
    <row r="25" spans="2:9" ht="30" x14ac:dyDescent="0.25">
      <c r="B25" s="12" t="s">
        <v>98</v>
      </c>
      <c r="C25" s="13">
        <v>23184</v>
      </c>
      <c r="D25" s="39">
        <f>SUM(C25/C22*100)</f>
        <v>25.687504154940498</v>
      </c>
      <c r="E25" s="104">
        <v>20994</v>
      </c>
      <c r="F25" s="39">
        <f>SUM(E25/E22*100)</f>
        <v>25.726049555179763</v>
      </c>
    </row>
    <row r="26" spans="2:9" ht="28.5" customHeight="1" x14ac:dyDescent="0.25">
      <c r="B26" s="12" t="s">
        <v>99</v>
      </c>
      <c r="C26" s="13">
        <v>9847</v>
      </c>
      <c r="D26" s="39">
        <f>SUM(C26/C22*100)</f>
        <v>10.910319764220977</v>
      </c>
      <c r="E26" s="104">
        <v>9202</v>
      </c>
      <c r="F26" s="39">
        <f>SUM(E26/E22*100)</f>
        <v>11.276131656986006</v>
      </c>
    </row>
    <row r="27" spans="2:9" ht="21.75" customHeight="1" x14ac:dyDescent="0.25">
      <c r="B27" s="12" t="s">
        <v>100</v>
      </c>
      <c r="C27" s="13">
        <v>25245</v>
      </c>
      <c r="D27" s="39">
        <f>SUM(C27/C22*100)</f>
        <v>27.971059454428616</v>
      </c>
      <c r="E27" s="104">
        <v>22434</v>
      </c>
      <c r="F27" s="39">
        <f>SUM(E27/E22*100)</f>
        <v>27.490625689287551</v>
      </c>
      <c r="H27" s="444"/>
      <c r="I27" s="444"/>
    </row>
    <row r="28" spans="2:9" ht="22.5" customHeight="1" thickBot="1" x14ac:dyDescent="0.3">
      <c r="B28" s="103" t="s">
        <v>101</v>
      </c>
      <c r="C28" s="21">
        <v>18037</v>
      </c>
      <c r="D28" s="40">
        <f>SUM(C28/C22*100)</f>
        <v>19.984709818955395</v>
      </c>
      <c r="E28" s="105">
        <v>16248</v>
      </c>
      <c r="F28" s="40">
        <f>SUM(E28/E22*100)</f>
        <v>19.910300713182856</v>
      </c>
      <c r="G28" s="444"/>
    </row>
    <row r="29" spans="2:9" ht="12" customHeight="1" x14ac:dyDescent="0.25"/>
    <row r="30" spans="2:9" ht="12.75" customHeight="1" x14ac:dyDescent="0.25"/>
    <row r="31" spans="2:9" x14ac:dyDescent="0.25">
      <c r="B31" s="11" t="s">
        <v>313</v>
      </c>
    </row>
    <row r="32" spans="2:9" x14ac:dyDescent="0.25">
      <c r="B32" s="11" t="s">
        <v>328</v>
      </c>
    </row>
    <row r="33" spans="2:9" ht="11.25" customHeight="1" thickBot="1" x14ac:dyDescent="0.3"/>
    <row r="34" spans="2:9" ht="15.75" thickBot="1" x14ac:dyDescent="0.3">
      <c r="B34" s="506"/>
      <c r="C34" s="875" t="s">
        <v>395</v>
      </c>
      <c r="D34" s="835"/>
      <c r="E34" s="875" t="s">
        <v>376</v>
      </c>
      <c r="F34" s="835"/>
    </row>
    <row r="35" spans="2:9" ht="28.5" customHeight="1" thickBot="1" x14ac:dyDescent="0.3">
      <c r="B35" s="507" t="s">
        <v>3</v>
      </c>
      <c r="C35" s="509" t="s">
        <v>91</v>
      </c>
      <c r="D35" s="510" t="s">
        <v>92</v>
      </c>
      <c r="E35" s="509" t="s">
        <v>93</v>
      </c>
      <c r="F35" s="510" t="s">
        <v>92</v>
      </c>
    </row>
    <row r="36" spans="2:9" ht="24.75" customHeight="1" thickBot="1" x14ac:dyDescent="0.3">
      <c r="B36" s="144" t="s">
        <v>63</v>
      </c>
      <c r="C36" s="147">
        <f>SUM(C38:C44)</f>
        <v>90254</v>
      </c>
      <c r="D36" s="146">
        <f>SUM(D38:D44)</f>
        <v>100</v>
      </c>
      <c r="E36" s="147">
        <f>SUM(E38:E44)</f>
        <v>81606</v>
      </c>
      <c r="F36" s="146">
        <f>SUM(F38:F44)</f>
        <v>100.00000000000003</v>
      </c>
    </row>
    <row r="37" spans="2:9" ht="23.25" customHeight="1" thickBot="1" x14ac:dyDescent="0.3">
      <c r="B37" s="152" t="s">
        <v>197</v>
      </c>
      <c r="C37" s="153"/>
      <c r="D37" s="153"/>
      <c r="E37" s="153"/>
      <c r="F37" s="154"/>
    </row>
    <row r="38" spans="2:9" ht="15.75" customHeight="1" thickTop="1" x14ac:dyDescent="0.25">
      <c r="B38" s="148" t="s">
        <v>76</v>
      </c>
      <c r="C38" s="149">
        <v>17909</v>
      </c>
      <c r="D38" s="150">
        <f>SUM(C38/C36*100)</f>
        <v>19.84288784984599</v>
      </c>
      <c r="E38" s="151">
        <v>16558</v>
      </c>
      <c r="F38" s="150">
        <f>SUM(E38/E36*100)</f>
        <v>20.290174742053281</v>
      </c>
    </row>
    <row r="39" spans="2:9" x14ac:dyDescent="0.25">
      <c r="B39" s="12" t="s">
        <v>102</v>
      </c>
      <c r="C39" s="13">
        <v>20943</v>
      </c>
      <c r="D39" s="39">
        <f>SUM(C39/C36*100)</f>
        <v>23.204511711392293</v>
      </c>
      <c r="E39" s="104">
        <v>19680</v>
      </c>
      <c r="F39" s="39">
        <f>SUM(E39/E36*100)</f>
        <v>24.115873832806411</v>
      </c>
      <c r="H39" s="444"/>
      <c r="I39" s="444"/>
    </row>
    <row r="40" spans="2:9" x14ac:dyDescent="0.25">
      <c r="B40" s="12" t="s">
        <v>103</v>
      </c>
      <c r="C40" s="13">
        <v>12934</v>
      </c>
      <c r="D40" s="39">
        <f>SUM(C40/C36*100)</f>
        <v>14.330666784851642</v>
      </c>
      <c r="E40" s="104">
        <v>12270</v>
      </c>
      <c r="F40" s="39">
        <f>SUM(E40/E36*100)</f>
        <v>15.035659142710095</v>
      </c>
    </row>
    <row r="41" spans="2:9" x14ac:dyDescent="0.25">
      <c r="B41" s="12" t="s">
        <v>104</v>
      </c>
      <c r="C41" s="13">
        <v>12753</v>
      </c>
      <c r="D41" s="39">
        <f>SUM(C41/C36*100)</f>
        <v>14.130121656657876</v>
      </c>
      <c r="E41" s="104">
        <v>11651</v>
      </c>
      <c r="F41" s="39">
        <f>SUM(E41/E36*100)</f>
        <v>14.277136485062373</v>
      </c>
    </row>
    <row r="42" spans="2:9" x14ac:dyDescent="0.25">
      <c r="B42" s="155" t="s">
        <v>105</v>
      </c>
      <c r="C42" s="42">
        <v>7327</v>
      </c>
      <c r="D42" s="43">
        <f>SUM(C42/C36*100)</f>
        <v>8.1181997473796166</v>
      </c>
      <c r="E42" s="156">
        <v>6267</v>
      </c>
      <c r="F42" s="43">
        <f>SUM(E42/E36*100)</f>
        <v>7.6795823836482615</v>
      </c>
    </row>
    <row r="43" spans="2:9" x14ac:dyDescent="0.25">
      <c r="B43" s="155" t="s">
        <v>84</v>
      </c>
      <c r="C43" s="42">
        <v>2636</v>
      </c>
      <c r="D43" s="43">
        <f>SUM(C43/C36*100)</f>
        <v>2.9206461763467546</v>
      </c>
      <c r="E43" s="156">
        <v>2190</v>
      </c>
      <c r="F43" s="43">
        <f>SUM(E43/E36*100)</f>
        <v>2.6836262039555914</v>
      </c>
    </row>
    <row r="44" spans="2:9" ht="15.75" thickBot="1" x14ac:dyDescent="0.3">
      <c r="B44" s="103" t="s">
        <v>77</v>
      </c>
      <c r="C44" s="21">
        <v>15752</v>
      </c>
      <c r="D44" s="40">
        <f>SUM(C44/C36*100)</f>
        <v>17.452966073525829</v>
      </c>
      <c r="E44" s="105">
        <v>12990</v>
      </c>
      <c r="F44" s="40">
        <f>SUM(E44/E36*100)</f>
        <v>15.917947209763989</v>
      </c>
    </row>
    <row r="47" spans="2:9" x14ac:dyDescent="0.25">
      <c r="C47" s="63"/>
      <c r="D47" s="444"/>
      <c r="F47" s="444"/>
    </row>
  </sheetData>
  <mergeCells count="7">
    <mergeCell ref="C5:D5"/>
    <mergeCell ref="E5:F5"/>
    <mergeCell ref="C20:D20"/>
    <mergeCell ref="E20:F20"/>
    <mergeCell ref="C34:D34"/>
    <mergeCell ref="E34:F34"/>
    <mergeCell ref="B23:F23"/>
  </mergeCells>
  <pageMargins left="1.4960629921259843" right="0" top="0.9448818897637796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 A</vt:lpstr>
      <vt:lpstr>T.XIV B</vt:lpstr>
      <vt:lpstr>T.XIV C</vt:lpstr>
      <vt:lpstr>T.XV</vt:lpstr>
      <vt:lpstr>T.XVI</vt:lpstr>
      <vt:lpstr>T.XVII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  <vt:lpstr>T.XXVII</vt:lpstr>
      <vt:lpstr>T.XXVIII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2018-09-07T07:36:12Z</cp:lastPrinted>
  <dcterms:created xsi:type="dcterms:W3CDTF">2016-01-29T08:03:05Z</dcterms:created>
  <dcterms:modified xsi:type="dcterms:W3CDTF">2018-09-07T11:02:39Z</dcterms:modified>
</cp:coreProperties>
</file>